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chartsheets/sheet1.xml" ContentType="application/vnd.openxmlformats-officedocument.spreadsheetml.chart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0" yWindow="-15" windowWidth="19245" windowHeight="13455" tabRatio="831" activeTab="1"/>
  </bookViews>
  <sheets>
    <sheet name="PL" sheetId="5" r:id="rId1"/>
    <sheet name="BS" sheetId="4" r:id="rId2"/>
    <sheet name="RODIKLIAI" sheetId="13" r:id="rId3"/>
    <sheet name="Chart1" sheetId="35" r:id="rId4"/>
    <sheet name="G" sheetId="34" state="hidden" r:id="rId5"/>
  </sheets>
  <calcPr calcId="125725"/>
</workbook>
</file>

<file path=xl/calcChain.xml><?xml version="1.0" encoding="utf-8"?>
<calcChain xmlns="http://schemas.openxmlformats.org/spreadsheetml/2006/main">
  <c r="K6" i="34"/>
  <c r="K4"/>
  <c r="K5"/>
  <c r="F59"/>
  <c r="E59"/>
  <c r="D59"/>
  <c r="C59"/>
  <c r="F56"/>
  <c r="E56"/>
  <c r="D56"/>
  <c r="C56"/>
  <c r="F52"/>
  <c r="E52"/>
  <c r="D52"/>
  <c r="C52"/>
  <c r="F49"/>
  <c r="E49"/>
  <c r="D49"/>
  <c r="C49"/>
  <c r="C48"/>
  <c r="F44"/>
  <c r="E44"/>
  <c r="D44"/>
  <c r="C44"/>
  <c r="F40"/>
  <c r="E40"/>
  <c r="D40"/>
  <c r="C40"/>
  <c r="F35"/>
  <c r="E35"/>
  <c r="D35"/>
  <c r="C35"/>
  <c r="F31"/>
  <c r="E31"/>
  <c r="D31"/>
  <c r="C31"/>
  <c r="F25"/>
  <c r="E25"/>
  <c r="D25"/>
  <c r="C25"/>
  <c r="F18"/>
  <c r="E18"/>
  <c r="D18"/>
  <c r="C18"/>
  <c r="F13"/>
  <c r="E13"/>
  <c r="D13"/>
  <c r="C13"/>
  <c r="F7"/>
  <c r="E7"/>
  <c r="D7"/>
  <c r="C7"/>
  <c r="B75"/>
  <c r="B74"/>
  <c r="B73"/>
  <c r="B72"/>
  <c r="B71"/>
  <c r="B70"/>
  <c r="B69"/>
  <c r="B68"/>
  <c r="B67"/>
  <c r="B66"/>
  <c r="B65"/>
  <c r="B64"/>
  <c r="B63"/>
  <c r="B62"/>
  <c r="B61"/>
  <c r="B60"/>
  <c r="B59"/>
  <c r="B58"/>
  <c r="B57"/>
  <c r="B56"/>
  <c r="B55"/>
  <c r="B54"/>
  <c r="B53"/>
  <c r="B52"/>
  <c r="B51"/>
  <c r="B50"/>
  <c r="B49"/>
  <c r="B48"/>
  <c r="B47"/>
  <c r="B46"/>
  <c r="B45"/>
  <c r="B44"/>
  <c r="B43"/>
  <c r="B42"/>
  <c r="B41"/>
  <c r="B40"/>
  <c r="B39"/>
  <c r="B38"/>
  <c r="B37"/>
  <c r="B36"/>
  <c r="B35"/>
  <c r="B34"/>
  <c r="B33"/>
  <c r="B32"/>
  <c r="B31"/>
  <c r="B30"/>
  <c r="B29"/>
  <c r="B28"/>
  <c r="B27"/>
  <c r="B26"/>
  <c r="B25"/>
  <c r="B24"/>
  <c r="B23"/>
  <c r="B22"/>
  <c r="B21"/>
  <c r="B20"/>
  <c r="B19"/>
  <c r="B18"/>
  <c r="B17"/>
  <c r="B16"/>
  <c r="B15"/>
  <c r="B14"/>
  <c r="B13"/>
  <c r="B12"/>
  <c r="B11"/>
  <c r="B10"/>
  <c r="B9"/>
  <c r="B8"/>
  <c r="B7"/>
  <c r="B6"/>
  <c r="B5"/>
  <c r="B4"/>
  <c r="B3"/>
  <c r="F64" l="1"/>
  <c r="E64"/>
  <c r="D64"/>
  <c r="C64"/>
  <c r="F51"/>
  <c r="E51"/>
  <c r="D51"/>
  <c r="C51"/>
  <c r="F50"/>
  <c r="E50"/>
  <c r="D50"/>
  <c r="C50"/>
  <c r="F47"/>
  <c r="E47"/>
  <c r="D47"/>
  <c r="C47"/>
  <c r="F46"/>
  <c r="E46"/>
  <c r="D46"/>
  <c r="C46"/>
  <c r="F42"/>
  <c r="E42"/>
  <c r="D42"/>
  <c r="C42"/>
  <c r="F39"/>
  <c r="E39"/>
  <c r="D39"/>
  <c r="F17"/>
  <c r="E17"/>
  <c r="D17"/>
  <c r="C17"/>
  <c r="F16"/>
  <c r="E16"/>
  <c r="D16"/>
  <c r="C16"/>
  <c r="F20"/>
  <c r="E20"/>
  <c r="D20"/>
  <c r="C20"/>
  <c r="C19"/>
  <c r="C32"/>
  <c r="F24"/>
  <c r="E24"/>
  <c r="D24"/>
  <c r="C24"/>
  <c r="C39" l="1"/>
  <c r="F48" l="1"/>
  <c r="D48" l="1"/>
  <c r="E48"/>
  <c r="C45"/>
  <c r="N76" i="5" l="1"/>
  <c r="M76"/>
  <c r="L76"/>
  <c r="K76"/>
  <c r="J76"/>
  <c r="I76"/>
  <c r="N75"/>
  <c r="M75"/>
  <c r="L75"/>
  <c r="K75"/>
  <c r="J75"/>
  <c r="I75"/>
  <c r="N74"/>
  <c r="M74"/>
  <c r="L74"/>
  <c r="K74"/>
  <c r="J74"/>
  <c r="I74"/>
  <c r="N73"/>
  <c r="M73"/>
  <c r="L73"/>
  <c r="N72"/>
  <c r="M72"/>
  <c r="L72"/>
  <c r="K73"/>
  <c r="J73"/>
  <c r="I73"/>
  <c r="K72"/>
  <c r="J72"/>
  <c r="I72"/>
  <c r="E70"/>
  <c r="D70"/>
  <c r="C70"/>
  <c r="F6" i="34"/>
  <c r="E6"/>
  <c r="D6"/>
  <c r="C6"/>
  <c r="F5"/>
  <c r="E5"/>
  <c r="D5"/>
  <c r="C5"/>
  <c r="F53" l="1"/>
  <c r="E53"/>
  <c r="D53"/>
  <c r="C53"/>
  <c r="D45" l="1"/>
  <c r="E45"/>
  <c r="F45"/>
  <c r="C61"/>
  <c r="D61"/>
  <c r="F61"/>
  <c r="C62"/>
  <c r="D62"/>
  <c r="F62"/>
  <c r="C65"/>
  <c r="D65"/>
  <c r="F65"/>
  <c r="C67"/>
  <c r="D67"/>
  <c r="E67"/>
  <c r="F67"/>
  <c r="C68"/>
  <c r="D68"/>
  <c r="E68"/>
  <c r="F68"/>
  <c r="C70"/>
  <c r="D70"/>
  <c r="E70"/>
  <c r="F70"/>
  <c r="C72"/>
  <c r="D72"/>
  <c r="E72"/>
  <c r="F72"/>
  <c r="C75"/>
  <c r="D75"/>
  <c r="E75"/>
  <c r="F75"/>
  <c r="E62" l="1"/>
  <c r="E61"/>
  <c r="E65"/>
  <c r="C41"/>
  <c r="D41"/>
  <c r="E41"/>
  <c r="F41"/>
  <c r="C36"/>
  <c r="D36"/>
  <c r="E36"/>
  <c r="F36"/>
  <c r="C37"/>
  <c r="D37"/>
  <c r="E37"/>
  <c r="F37"/>
  <c r="D32"/>
  <c r="E32"/>
  <c r="F32"/>
  <c r="C33"/>
  <c r="D33"/>
  <c r="E33"/>
  <c r="F33"/>
  <c r="C34"/>
  <c r="D34"/>
  <c r="E34"/>
  <c r="F34"/>
  <c r="C22" l="1"/>
  <c r="D22"/>
  <c r="E22"/>
  <c r="F22"/>
  <c r="D19"/>
  <c r="E19"/>
  <c r="F19"/>
  <c r="C21"/>
  <c r="D21"/>
  <c r="E21"/>
  <c r="F21"/>
  <c r="F23"/>
  <c r="E23"/>
  <c r="D23"/>
  <c r="C23"/>
  <c r="F29"/>
  <c r="E29"/>
  <c r="D29"/>
  <c r="C29"/>
  <c r="F28"/>
  <c r="E28"/>
  <c r="D28"/>
  <c r="C28"/>
  <c r="F27"/>
  <c r="E27"/>
  <c r="D27"/>
  <c r="F26"/>
  <c r="E26"/>
  <c r="D26"/>
  <c r="C26"/>
  <c r="F58"/>
  <c r="E58"/>
  <c r="D58"/>
  <c r="C58"/>
  <c r="C30" l="1"/>
  <c r="C27"/>
  <c r="D30"/>
  <c r="F30"/>
  <c r="E30"/>
  <c r="E67" i="4" l="1"/>
  <c r="F67"/>
  <c r="G67"/>
  <c r="H67"/>
  <c r="D67" i="5" l="1"/>
  <c r="C67"/>
  <c r="D66"/>
  <c r="C66"/>
  <c r="D65"/>
  <c r="C65"/>
  <c r="D64"/>
  <c r="C64"/>
  <c r="D63"/>
  <c r="C63"/>
  <c r="D62"/>
  <c r="C62"/>
  <c r="D61"/>
  <c r="C61"/>
  <c r="D60"/>
  <c r="C60"/>
  <c r="D59"/>
  <c r="C59"/>
  <c r="D58"/>
  <c r="C58"/>
  <c r="D57"/>
  <c r="C57"/>
  <c r="D56"/>
  <c r="C56"/>
  <c r="D55"/>
  <c r="C55"/>
  <c r="D54"/>
  <c r="C54"/>
  <c r="D53"/>
  <c r="C53"/>
  <c r="D52"/>
  <c r="C52"/>
  <c r="D51"/>
  <c r="C51"/>
  <c r="D50"/>
  <c r="C50"/>
  <c r="D49"/>
  <c r="C49"/>
  <c r="D47"/>
  <c r="C47"/>
  <c r="E24"/>
  <c r="D24"/>
  <c r="C24"/>
  <c r="D44"/>
  <c r="C44"/>
  <c r="D43"/>
  <c r="C43"/>
  <c r="D42"/>
  <c r="C42"/>
  <c r="D41"/>
  <c r="C41"/>
  <c r="D40"/>
  <c r="C40"/>
  <c r="D39"/>
  <c r="C39"/>
  <c r="D38"/>
  <c r="C38"/>
  <c r="D37"/>
  <c r="C37"/>
  <c r="D36"/>
  <c r="C36"/>
  <c r="D35"/>
  <c r="C35"/>
  <c r="D34"/>
  <c r="C34"/>
  <c r="D33"/>
  <c r="C33"/>
  <c r="D32"/>
  <c r="C32"/>
  <c r="D31"/>
  <c r="C31"/>
  <c r="D30"/>
  <c r="C30"/>
  <c r="D29"/>
  <c r="C29"/>
  <c r="D28"/>
  <c r="C28"/>
  <c r="D27"/>
  <c r="C27"/>
  <c r="D26"/>
  <c r="C26"/>
  <c r="H87" i="4" l="1"/>
  <c r="G87"/>
  <c r="F87"/>
  <c r="E87"/>
  <c r="E79"/>
  <c r="H73"/>
  <c r="G73"/>
  <c r="F73"/>
  <c r="E73"/>
  <c r="H63"/>
  <c r="G63"/>
  <c r="F63"/>
  <c r="E63"/>
  <c r="H57"/>
  <c r="G57"/>
  <c r="F57"/>
  <c r="E57"/>
  <c r="H85" l="1"/>
  <c r="G85"/>
  <c r="F85"/>
  <c r="E85"/>
  <c r="H72"/>
  <c r="G72"/>
  <c r="F72"/>
  <c r="E72"/>
  <c r="H56"/>
  <c r="G56"/>
  <c r="F56"/>
  <c r="E56"/>
  <c r="E71" l="1"/>
  <c r="G71"/>
  <c r="G96" s="1"/>
  <c r="F71"/>
  <c r="H71"/>
  <c r="H96" s="1"/>
  <c r="F96"/>
  <c r="E96"/>
  <c r="E4" i="34" l="1"/>
  <c r="E3"/>
  <c r="E55"/>
  <c r="E63"/>
  <c r="E69"/>
  <c r="E73"/>
  <c r="E74"/>
  <c r="E43"/>
  <c r="E38"/>
  <c r="F3" l="1"/>
  <c r="F4"/>
  <c r="D3"/>
  <c r="D4"/>
  <c r="C4"/>
  <c r="E66"/>
  <c r="C57"/>
  <c r="C54"/>
  <c r="E54"/>
  <c r="F55"/>
  <c r="F73"/>
  <c r="F63"/>
  <c r="F69"/>
  <c r="F74"/>
  <c r="F43"/>
  <c r="F38"/>
  <c r="D55"/>
  <c r="D63"/>
  <c r="D69"/>
  <c r="D73"/>
  <c r="D74"/>
  <c r="D43"/>
  <c r="D38"/>
  <c r="C9"/>
  <c r="L4" s="1"/>
  <c r="E60"/>
  <c r="E71"/>
  <c r="E57"/>
  <c r="C12"/>
  <c r="L6" s="1"/>
  <c r="C38" l="1"/>
  <c r="C74"/>
  <c r="C66"/>
  <c r="C69"/>
  <c r="C55"/>
  <c r="C43"/>
  <c r="C73"/>
  <c r="C60"/>
  <c r="C63"/>
  <c r="C3"/>
  <c r="F66"/>
  <c r="F71"/>
  <c r="D54"/>
  <c r="F54"/>
  <c r="D60"/>
  <c r="F60"/>
  <c r="D71"/>
  <c r="D57"/>
  <c r="F57"/>
  <c r="C71" l="1"/>
  <c r="D66"/>
  <c r="E187" i="5"/>
  <c r="F187"/>
  <c r="G187"/>
  <c r="H187"/>
  <c r="E188"/>
  <c r="F188"/>
  <c r="G188"/>
  <c r="H188"/>
  <c r="C2" i="34" l="1"/>
  <c r="F70" i="5"/>
  <c r="M3" i="34" l="1"/>
  <c r="L3"/>
  <c r="I70" i="5"/>
  <c r="L70"/>
  <c r="F24"/>
  <c r="F47"/>
  <c r="D2" i="34"/>
  <c r="G70" i="5"/>
  <c r="M70" l="1"/>
  <c r="J70"/>
  <c r="I24"/>
  <c r="L24"/>
  <c r="G47"/>
  <c r="G24"/>
  <c r="E2" i="34"/>
  <c r="N3" s="1"/>
  <c r="H70" i="5" l="1"/>
  <c r="J24"/>
  <c r="M24"/>
  <c r="H47"/>
  <c r="H24"/>
  <c r="F2" i="34"/>
  <c r="O3" s="1"/>
  <c r="K70" i="5" l="1"/>
  <c r="N70"/>
  <c r="K24"/>
  <c r="N24"/>
  <c r="H54" i="4"/>
  <c r="G54"/>
  <c r="F54"/>
  <c r="E54"/>
  <c r="E218"/>
  <c r="F218"/>
  <c r="G218"/>
  <c r="H218"/>
  <c r="E220"/>
  <c r="F220"/>
  <c r="G220"/>
  <c r="H220"/>
  <c r="E227"/>
  <c r="F227"/>
  <c r="G227"/>
  <c r="H227"/>
  <c r="E229"/>
  <c r="F229"/>
  <c r="G229"/>
  <c r="H229"/>
  <c r="E230"/>
  <c r="F230"/>
  <c r="G230"/>
  <c r="H230"/>
  <c r="E231"/>
  <c r="F231"/>
  <c r="G231"/>
  <c r="H231"/>
  <c r="E232"/>
  <c r="F232"/>
  <c r="G232"/>
  <c r="H232"/>
  <c r="E233"/>
  <c r="F233"/>
  <c r="G233"/>
  <c r="H233"/>
  <c r="E234"/>
  <c r="F234"/>
  <c r="G234"/>
  <c r="H234"/>
  <c r="F185" i="5" l="1"/>
  <c r="E185"/>
  <c r="E179"/>
  <c r="E180" s="1"/>
  <c r="H179" l="1"/>
  <c r="H180" s="1"/>
  <c r="F8" i="34"/>
  <c r="G185" i="5"/>
  <c r="F179"/>
  <c r="F180" s="1"/>
  <c r="G179"/>
  <c r="G180" s="1"/>
  <c r="E8" i="34"/>
  <c r="H185" i="5"/>
  <c r="G219" i="4"/>
  <c r="H219"/>
  <c r="D8" i="34"/>
  <c r="F219" i="4"/>
  <c r="H228"/>
  <c r="G228"/>
  <c r="F228"/>
  <c r="E228"/>
  <c r="F224"/>
  <c r="E225"/>
  <c r="E206"/>
  <c r="G225"/>
  <c r="G206"/>
  <c r="H224"/>
  <c r="F206"/>
  <c r="F225"/>
  <c r="H206"/>
  <c r="H225"/>
  <c r="F222"/>
  <c r="G222"/>
  <c r="E219"/>
  <c r="F216"/>
  <c r="E216"/>
  <c r="E217"/>
  <c r="G216"/>
  <c r="G217"/>
  <c r="H216"/>
  <c r="F217"/>
  <c r="H217"/>
  <c r="C8" i="34" l="1"/>
  <c r="F238" i="4"/>
  <c r="H222"/>
  <c r="H238"/>
  <c r="G238"/>
  <c r="E238"/>
  <c r="H226"/>
  <c r="E222"/>
  <c r="E214"/>
  <c r="G224"/>
  <c r="E224"/>
  <c r="E215"/>
  <c r="F215"/>
  <c r="G215"/>
  <c r="H215"/>
  <c r="H203"/>
  <c r="H214"/>
  <c r="H235" l="1"/>
  <c r="G182" i="5"/>
  <c r="G184" s="1"/>
  <c r="G181"/>
  <c r="G183" s="1"/>
  <c r="E11" i="34"/>
  <c r="E10"/>
  <c r="N5" s="1"/>
  <c r="G226" i="4"/>
  <c r="G235" s="1"/>
  <c r="E221"/>
  <c r="G203"/>
  <c r="H205"/>
  <c r="H223"/>
  <c r="H237" s="1"/>
  <c r="H204"/>
  <c r="H236"/>
  <c r="H207"/>
  <c r="H221"/>
  <c r="H52"/>
  <c r="E9" i="34" l="1"/>
  <c r="N4" s="1"/>
  <c r="H181" i="5"/>
  <c r="H183" s="1"/>
  <c r="H182"/>
  <c r="H184" s="1"/>
  <c r="F11" i="34"/>
  <c r="F10"/>
  <c r="O5" s="1"/>
  <c r="F9"/>
  <c r="O4" s="1"/>
  <c r="F181" i="5"/>
  <c r="F183" s="1"/>
  <c r="F182"/>
  <c r="F184" s="1"/>
  <c r="E182"/>
  <c r="E184" s="1"/>
  <c r="E181"/>
  <c r="E183" s="1"/>
  <c r="F14" i="34"/>
  <c r="D11"/>
  <c r="D9"/>
  <c r="M4" s="1"/>
  <c r="D10"/>
  <c r="M5" s="1"/>
  <c r="F226" i="4"/>
  <c r="F235" s="1"/>
  <c r="F203"/>
  <c r="G205"/>
  <c r="G223"/>
  <c r="G237" s="1"/>
  <c r="G214"/>
  <c r="F214"/>
  <c r="E12" i="34" l="1"/>
  <c r="N6" s="1"/>
  <c r="C10"/>
  <c r="L5" s="1"/>
  <c r="C11"/>
  <c r="F12"/>
  <c r="O6" s="1"/>
  <c r="F15"/>
  <c r="E15"/>
  <c r="E14"/>
  <c r="D12"/>
  <c r="M6" s="1"/>
  <c r="D14"/>
  <c r="D15"/>
  <c r="E226" i="4"/>
  <c r="E235" s="1"/>
  <c r="E203"/>
  <c r="E236"/>
  <c r="E204"/>
  <c r="F205"/>
  <c r="F223"/>
  <c r="F237" s="1"/>
  <c r="F204"/>
  <c r="F236"/>
  <c r="F207"/>
  <c r="F221"/>
  <c r="G207"/>
  <c r="G221"/>
  <c r="G204"/>
  <c r="G236"/>
  <c r="F52"/>
  <c r="G52"/>
  <c r="C15" i="34" l="1"/>
  <c r="C14"/>
  <c r="E205" i="4"/>
  <c r="E223"/>
  <c r="E237" s="1"/>
  <c r="E207"/>
  <c r="E52"/>
</calcChain>
</file>

<file path=xl/sharedStrings.xml><?xml version="1.0" encoding="utf-8"?>
<sst xmlns="http://schemas.openxmlformats.org/spreadsheetml/2006/main" count="904" uniqueCount="456">
  <si>
    <t>TURTAS</t>
  </si>
  <si>
    <t>A.</t>
  </si>
  <si>
    <t>ILGALAIKIS TURTAS</t>
  </si>
  <si>
    <t>I.</t>
  </si>
  <si>
    <t>NEMATERIALUSIS TURTAS</t>
  </si>
  <si>
    <t>II.</t>
  </si>
  <si>
    <t>MATERIALUSIS TURTAS</t>
  </si>
  <si>
    <t>III.</t>
  </si>
  <si>
    <t>FINANSINIS TURTAS</t>
  </si>
  <si>
    <t>IV.</t>
  </si>
  <si>
    <t>KITAS ILGALAIKIS TURTAS</t>
  </si>
  <si>
    <t>B.</t>
  </si>
  <si>
    <t>TRUMPALAIKIS TURTAS</t>
  </si>
  <si>
    <t>ATSRAGOS, IŠANKSTINIAI APMOKĖJIMAI IR NEBAIGTOS VYKDYTI SUTARTYS</t>
  </si>
  <si>
    <t>Atsargos</t>
  </si>
  <si>
    <t xml:space="preserve"> I.1.</t>
  </si>
  <si>
    <t xml:space="preserve">  I.1.1.</t>
  </si>
  <si>
    <t>Žaliavos ir komplektavimo gaminiai</t>
  </si>
  <si>
    <t xml:space="preserve">  I.1.2.</t>
  </si>
  <si>
    <t>Nebaigta gamyba</t>
  </si>
  <si>
    <t xml:space="preserve">  I.1.3.</t>
  </si>
  <si>
    <t>Pagaminta produkcija</t>
  </si>
  <si>
    <t xml:space="preserve">  I.1.4.</t>
  </si>
  <si>
    <t>Pirktos prekės, skirtos perparduoti</t>
  </si>
  <si>
    <t xml:space="preserve"> I.2.</t>
  </si>
  <si>
    <t>Išankstiniai apmokėjimai</t>
  </si>
  <si>
    <t>Nebaigtos vykdyti sutartys</t>
  </si>
  <si>
    <t xml:space="preserve"> I.3.</t>
  </si>
  <si>
    <t>PER VIENERIUS METUS GAUTINOS SUMOS</t>
  </si>
  <si>
    <t xml:space="preserve"> II.1.</t>
  </si>
  <si>
    <t>Pirkėjų įsiskolinimas</t>
  </si>
  <si>
    <t xml:space="preserve"> II.2.</t>
  </si>
  <si>
    <t>Dukterinių ir asocijuotų įmonių skolos</t>
  </si>
  <si>
    <t>Kitos gautinos sumos</t>
  </si>
  <si>
    <t xml:space="preserve"> II.3.</t>
  </si>
  <si>
    <t>KITAS TRUMPALAIKIS TURTAS</t>
  </si>
  <si>
    <t>PINIGAI IR PINIGŲ EKVIVALENTAI</t>
  </si>
  <si>
    <t>TURTO IŠ VISO:</t>
  </si>
  <si>
    <t>NUOSAVAS KAPITALAS IR ĮSIPAREIGOJIMAI</t>
  </si>
  <si>
    <t>C.</t>
  </si>
  <si>
    <t>NUOSAVAS KAPITALAS</t>
  </si>
  <si>
    <t>KAPITALAS</t>
  </si>
  <si>
    <t xml:space="preserve"> I.4.</t>
  </si>
  <si>
    <t>PERKAINOJIMO REZERVAS (REZULTATAI)</t>
  </si>
  <si>
    <t>REZERVAI</t>
  </si>
  <si>
    <t>NEPASKIRSTYTASIS PELNAS (NUOSTOLIAI)</t>
  </si>
  <si>
    <t>D.</t>
  </si>
  <si>
    <t>DOTACIJOS, SUBSIDIJOS</t>
  </si>
  <si>
    <t>E.</t>
  </si>
  <si>
    <t>MOKĖTINOS SUMOS IR ĮSIPAREIGOJIMAI</t>
  </si>
  <si>
    <t>PO VIENERIŲ METŲ MOKĖTINOS SUMOS IR ILGALAIKIAI ĮSIPAREIGOJIMAI</t>
  </si>
  <si>
    <t>Finansinės skolos</t>
  </si>
  <si>
    <t>Skolos tiekėjams</t>
  </si>
  <si>
    <t>Gauti išankstiniai apmokėjimai</t>
  </si>
  <si>
    <t>Atidėjiniai</t>
  </si>
  <si>
    <t xml:space="preserve"> I.5.</t>
  </si>
  <si>
    <t>Atidėtojo mokesčio įsipareigojimas</t>
  </si>
  <si>
    <t xml:space="preserve"> I.6.</t>
  </si>
  <si>
    <t>Kitos mokėtinos sumos ir ilgalaikiai įsipareigojimai</t>
  </si>
  <si>
    <t>PER VIENERIUS METUS MOKĖTINOS SUMOS IR TRUMPALAIKIAI ĮSIPAREIGOJIMAI</t>
  </si>
  <si>
    <t>Ilgalaikių skolų  einamųjų metų dalis</t>
  </si>
  <si>
    <t xml:space="preserve"> II.4.</t>
  </si>
  <si>
    <t xml:space="preserve"> II.5.</t>
  </si>
  <si>
    <t>Pelno mokesčio įsipareigojimai</t>
  </si>
  <si>
    <t xml:space="preserve"> II.6.</t>
  </si>
  <si>
    <t>Su darbo santykiais susiję įsipareigojimai</t>
  </si>
  <si>
    <t xml:space="preserve"> II.7.</t>
  </si>
  <si>
    <t xml:space="preserve"> II.8.</t>
  </si>
  <si>
    <t>Kitos mokėtinos sumos ir trumpalaikiai įsipareigojimai</t>
  </si>
  <si>
    <t>NUOSAVO KAPITALO IR ĮSIPAREIGOJIMŲ IŠ VISO:</t>
  </si>
  <si>
    <t>Eil. nr.</t>
  </si>
  <si>
    <t>STRAIPSNIAI</t>
  </si>
  <si>
    <t>PARDAVIMO PAJAMOS</t>
  </si>
  <si>
    <t>PARDAVIMO SAVIKAINA</t>
  </si>
  <si>
    <t>BENDRASIS PELNAS (NUOSTOLIAI)</t>
  </si>
  <si>
    <t>VEIKLOS SĄNAUDOS</t>
  </si>
  <si>
    <t xml:space="preserve">  IV.1</t>
  </si>
  <si>
    <t xml:space="preserve">  Pardavimo</t>
  </si>
  <si>
    <t xml:space="preserve">  IV.2</t>
  </si>
  <si>
    <t xml:space="preserve">  Bendrosios ir administracinės</t>
  </si>
  <si>
    <t>V.</t>
  </si>
  <si>
    <t>TIPINĖS VEIKLOS PELNAS (NUOSTOLIAI)</t>
  </si>
  <si>
    <t>VI.</t>
  </si>
  <si>
    <t>KITA VEIKLA</t>
  </si>
  <si>
    <t xml:space="preserve">  VI.1.</t>
  </si>
  <si>
    <t xml:space="preserve">  Pajamos</t>
  </si>
  <si>
    <t xml:space="preserve">  VI.2.</t>
  </si>
  <si>
    <t xml:space="preserve">  Sąnaudos</t>
  </si>
  <si>
    <t>VII.</t>
  </si>
  <si>
    <t>FINANSINĖ IR INVESTICINĖ VEIKLA</t>
  </si>
  <si>
    <t xml:space="preserve">  VII.1.</t>
  </si>
  <si>
    <t xml:space="preserve">  VII.2.</t>
  </si>
  <si>
    <t>VIII.</t>
  </si>
  <si>
    <t>ĮPRASTINĖS VEIKLOS PELNAS (NUOSTOLIAI)</t>
  </si>
  <si>
    <t>IX.</t>
  </si>
  <si>
    <t>PAGAUTĖ</t>
  </si>
  <si>
    <t>X.</t>
  </si>
  <si>
    <t>NETEKIMAI</t>
  </si>
  <si>
    <t>XI.</t>
  </si>
  <si>
    <t>PELNAS (NUOSTOLIAI) PRIEŠ APMOKESTINIMĄ</t>
  </si>
  <si>
    <t>XII.</t>
  </si>
  <si>
    <t>PELNO MOKESTIS</t>
  </si>
  <si>
    <t>XIII.</t>
  </si>
  <si>
    <t>GRYNASIS PELNAS (NUOSTOLIAI)</t>
  </si>
  <si>
    <t>Bendrasis pelningumas</t>
  </si>
  <si>
    <t>Grynasis pelningumas</t>
  </si>
  <si>
    <t>Apyvartinio kapitalo</t>
  </si>
  <si>
    <t>FINANSINĖS SKOLOS</t>
  </si>
  <si>
    <t>CTRL</t>
  </si>
  <si>
    <t>APYVARTINIS KAPITALAS</t>
  </si>
  <si>
    <t>PASTOVUS KAPITALAS</t>
  </si>
  <si>
    <t>Finansinis svertas</t>
  </si>
  <si>
    <t>GRYNOJI SKOLA</t>
  </si>
  <si>
    <t>TT / TĮ</t>
  </si>
  <si>
    <t>(Pinigai + Kitas TT) / TĮ</t>
  </si>
  <si>
    <t>TĮ / Turtas</t>
  </si>
  <si>
    <t>PASTOVUS (INVESTUOTAS) KAPITALAS</t>
  </si>
  <si>
    <t>TT - TĮ</t>
  </si>
  <si>
    <t>IT</t>
  </si>
  <si>
    <t>INT</t>
  </si>
  <si>
    <t>IMT</t>
  </si>
  <si>
    <t>IFT</t>
  </si>
  <si>
    <t>KIT</t>
  </si>
  <si>
    <t>TT</t>
  </si>
  <si>
    <t>Gautinos</t>
  </si>
  <si>
    <t>KTT</t>
  </si>
  <si>
    <t>Pinigai</t>
  </si>
  <si>
    <t>Turtas</t>
  </si>
  <si>
    <t>NK</t>
  </si>
  <si>
    <t>DS</t>
  </si>
  <si>
    <t>SKOLOS</t>
  </si>
  <si>
    <t>TĮ</t>
  </si>
  <si>
    <t>IĮ</t>
  </si>
  <si>
    <t>NKĮ</t>
  </si>
  <si>
    <t>Pardavimai</t>
  </si>
  <si>
    <t>Savikaina</t>
  </si>
  <si>
    <t>(Atsargos / Savikaina) x 365</t>
  </si>
  <si>
    <t>Atsargos ir ia</t>
  </si>
  <si>
    <t>GP</t>
  </si>
  <si>
    <t>EBIT / Akcijų skaičius</t>
  </si>
  <si>
    <t>Einamojo likvidumo</t>
  </si>
  <si>
    <t>Kritinio likvidumo</t>
  </si>
  <si>
    <t>Absoliutaus likvidumo</t>
  </si>
  <si>
    <t>Trumpalaikio įsiskolinimo</t>
  </si>
  <si>
    <t>EBIT</t>
  </si>
  <si>
    <t>EBITDA</t>
  </si>
  <si>
    <t>BP</t>
  </si>
  <si>
    <t>FIV</t>
  </si>
  <si>
    <t>VS</t>
  </si>
  <si>
    <t>ĮP</t>
  </si>
  <si>
    <t>TP</t>
  </si>
  <si>
    <t>BP / Pardavimai</t>
  </si>
  <si>
    <t>PM</t>
  </si>
  <si>
    <t>GP / Pardavimai</t>
  </si>
  <si>
    <t>EBITDA*</t>
  </si>
  <si>
    <t>EBIT - VEIKLOS PELNAS*</t>
  </si>
  <si>
    <t>Akcijų skaičius vnt.</t>
  </si>
  <si>
    <t>EBT / Pardavimai</t>
  </si>
  <si>
    <t>NV</t>
  </si>
  <si>
    <t>GP / Turtas</t>
  </si>
  <si>
    <t>Pardavimai / Turtas</t>
  </si>
  <si>
    <t>Turtas - TĮ</t>
  </si>
  <si>
    <t>Pardavimai / Darbuotojai</t>
  </si>
  <si>
    <t>Skolos / Turtas</t>
  </si>
  <si>
    <t>EBITDA pelningumas</t>
  </si>
  <si>
    <t>Pinigų ciklas</t>
  </si>
  <si>
    <t>Skolos  - Pinigai - KTT</t>
  </si>
  <si>
    <t>IFS</t>
  </si>
  <si>
    <t>TFS</t>
  </si>
  <si>
    <t>TIFS</t>
  </si>
  <si>
    <t>IFS + TIFS + TFS</t>
  </si>
  <si>
    <t>Finansinės priklausomybės</t>
  </si>
  <si>
    <t>AK / Turtas</t>
  </si>
  <si>
    <t>Pastovaus mokumo</t>
  </si>
  <si>
    <t>IT / PK</t>
  </si>
  <si>
    <t>AK</t>
  </si>
  <si>
    <t>PK</t>
  </si>
  <si>
    <t>FS</t>
  </si>
  <si>
    <t>GS</t>
  </si>
  <si>
    <t>EBITDA / Sumokėtos palūkanos</t>
  </si>
  <si>
    <t>sumokėtas lizingas</t>
  </si>
  <si>
    <t>EBITDA / Pardavimai</t>
  </si>
  <si>
    <t>EBIT / Pardavimai</t>
  </si>
  <si>
    <t>Skolos / EBITDA</t>
  </si>
  <si>
    <t>Atsargų apyvartumas</t>
  </si>
  <si>
    <t>Pirkėjų įsiskolinimo padengimas</t>
  </si>
  <si>
    <t>Tiekėjų sąskaitų apmokėjimas</t>
  </si>
  <si>
    <t>Rodo per kiek dienų atsiskaitoma su tiekėjais.</t>
  </si>
  <si>
    <t>Pastovaus kapitalo pelningumas (ROCE)</t>
  </si>
  <si>
    <t>Turto pelningumas (ROA)</t>
  </si>
  <si>
    <t>Investicijų pelningumas (ROI)</t>
  </si>
  <si>
    <t>Nuosavybės pelningumas (ROE)</t>
  </si>
  <si>
    <t>Darbuotojai</t>
  </si>
  <si>
    <t>Bendrasis skolų</t>
  </si>
  <si>
    <t>ABV = (Turtas - Įsipareigojimai) / Akcijų skaičius</t>
  </si>
  <si>
    <t>GPA = GP / Akcijų skaičius</t>
  </si>
  <si>
    <t>GRYNASIS TURTAS</t>
  </si>
  <si>
    <t>Veiklos ciklas</t>
  </si>
  <si>
    <t xml:space="preserve">Veiklos (EBIT) pelningumas </t>
  </si>
  <si>
    <t>Ikimokestinis (EBT) pelningumas</t>
  </si>
  <si>
    <t>EBT</t>
  </si>
  <si>
    <t>Leidžia palyginti įmones su skirtingais finansavimo šaltiniais, kadangi parodo įmonės sugebėjimą gauti pelną neatsižvelgiant į jos finansavimo būdus.</t>
  </si>
  <si>
    <t>Įmonės gebėjimas apmokėti skolas ir sumokėti pelno mokestį. Svarbus bankams ir kreditoriams. Manoma, kad gerai apibūdina vadovavimo efektyvumą. Žemiau 5% laikomas nepakankamu.</t>
  </si>
  <si>
    <t>Padeda spręsti apie įmonės pritrauktų lėšų panaudojimo naudingumą (savininkų ir kreditorių lėšos).</t>
  </si>
  <si>
    <t>Turto</t>
  </si>
  <si>
    <t>Atsargų</t>
  </si>
  <si>
    <t>Savikaina / Atsargos</t>
  </si>
  <si>
    <t>Pardavimai / Pirkėjų įsiskolinimas</t>
  </si>
  <si>
    <t>Pirkėjų įsiskolinimo</t>
  </si>
  <si>
    <t>Atsargų apyvartumas + Pirkėjų įsiskolinimo padengimas</t>
  </si>
  <si>
    <t>Atsargų apyvartumas + Pirkėjų įsiskolinimo padengimas - Tiekėjų sąskaitų apmokėjimas</t>
  </si>
  <si>
    <t>Rodo kiek kartų per metus atsiskaitoma su tiekėjais. Žemesnis geresnis, jei tai neatsiliepia santykių su tiekėjais pablogėjimu.</t>
  </si>
  <si>
    <t>Dienų skaičius kiek įmonei trunka parduoti atsargas, susirinkti lėšas iš pirkėjų ir kiek trunka apmokėti tiekėjų sąskaitas. Aktualu veiklą grindžiant prekių įsigijmu kreditan ir savo produkto pardavimu su apmokėjimo atidėjimu.</t>
  </si>
  <si>
    <t>Rodo, kokią dalį savo TĮ įmonė galėtų padengti per labai trumpą laiką (be kritinių nuostolių). Eliminuojamos ne tik atsargos, bet pirkėjų įsiskolinimas.</t>
  </si>
  <si>
    <t>GP / Darbuotojai</t>
  </si>
  <si>
    <t>Skolų santykis su EBITDA</t>
  </si>
  <si>
    <t>Įmonės gauto pelno dar nesumokėjus mokesčių santykis su pardavimais. Artimas grynajam pelningumui. Stebimas SD.</t>
  </si>
  <si>
    <t>Kiek grynojo pelno tenka vienam įmonės darbuotojui.</t>
  </si>
  <si>
    <t>Kiek pardavimų tenka vienam įmonės darbuotojui.</t>
  </si>
  <si>
    <t>Turto apyvartų skaičių per metus, arba išreiškus litais kiek vienam turto litui tenka pardavimų. Geras virš 2 gamyboje (prekyboje 5), o patenkinamas gamyboje 1 (prekyboje 3).</t>
  </si>
  <si>
    <t>Atsargų apyvartų skaičių per metus.</t>
  </si>
  <si>
    <t>Pirkėjų įsiskolinimo apyvartų skaičių per metus.</t>
  </si>
  <si>
    <t>Atsargų apyvartumas dienomis.</t>
  </si>
  <si>
    <t>Dienų skaičius kiek įmonei trunka parduoti atsargas ir susirinkti lėšas iš pirkėjų.</t>
  </si>
  <si>
    <t>Kiek kartų EBITDA dydžiu įmonė gali apmokėti palūkanas.</t>
  </si>
  <si>
    <t>Veiklos priklausomumas nuo išorinių finansavimo šaltinių. Kuo rodiklis didesnis tuo didesnė išorinių finansavimo šaltinių įtaka.</t>
  </si>
  <si>
    <t>Kiek vienai akcijai tenka grynojo pelno.</t>
  </si>
  <si>
    <t>Kiek vienai akcijai tenka veiklos pelno.</t>
  </si>
  <si>
    <t>Kiek įmonės balanse esančios savininkų nuosavybės tenka vienai akcijai.</t>
  </si>
  <si>
    <t>NP</t>
  </si>
  <si>
    <t>Rodiklis žemiau 1.23 bankroto tikimybė labai didelė, tarp 1.23-2.9 didelė. Tikimybė maža rodikliui virš 2.9.</t>
  </si>
  <si>
    <t>Rodiklis žemiau 1.1 bankroto tikimybė labai didelė, tarp 1.1-2.59 bankrotas įmanomas. Tikimybė maža rodikliui virš 2.6.</t>
  </si>
  <si>
    <t>Padeda spręsti, kaip efektyviai panaudojamos savininkų lėšos. Labai priklauso nuo įmonės kapitalo struktūros. Rodiklį dera nagrinėti kartu su turto pelningumo rodikliu.  SD geru skaito virš 20%, žemiau 10% nepatenkinamu.  Stebimas SD.</t>
  </si>
  <si>
    <t>Rodo per kiek dienų pirkėjai padengia įsiskolinimus. SD įsiskolinimą viršijantį 60 dienų laiko nepatenkinamu.</t>
  </si>
  <si>
    <t>Didesnis rodiklis rodo aukštesnį trumpalaikio mokumo lygį. Rodiklio dinamika indikuoja bankroto tikimybės augimą ar mažėjimą.</t>
  </si>
  <si>
    <t>Pardavimų pelningumas įvertinus visas pajamas ir išlaidas. Geru laikomas &gt;15%,  nepatenkinamu žemiau 5%.  Stebimas SD.</t>
  </si>
  <si>
    <t>Turto panaudojimo efektyvumo matas. Išreikštas litais rodo, kiek vienam turto litui tenka grynojo pelno. SD virš 15% laiko geru, žemiau 8% nepatenkinamu.  Stebimas SD.</t>
  </si>
  <si>
    <t>Skolų tiekėjams</t>
  </si>
  <si>
    <t>Pinigine išraikša rodo kiek vienam pardavimų litui tenka bedrojo pelno (skirtumas tarp pardavimo kainos ir savikainos). Svarbus šio rodiklio stabilumas (svyravimas +/- 5%). Žemesnis, nei 20% laikomas problematišku. Stebimas SD.</t>
  </si>
  <si>
    <t>EBIT / PK</t>
  </si>
  <si>
    <t>ROCE rodo pastovaus kapitalo panaudojimą lygį, bei liedžia jį palyginti su kitų įmonių šiuo rodikliu. Svarbus investitoriams ir savininkams.</t>
  </si>
  <si>
    <t xml:space="preserve">Svarbus kreditoriams rodiklis parodantis EBITDA  (tai veiklos pelnas padidintas priskaičiuotu nusidėvėjimu ir amortizacija) atitikimą skoloms. Parodo per kiek metų įmonė uždirbs pajamų sugrąžinti skoloms. </t>
  </si>
  <si>
    <t>Rodiklis parodo kapitalo suformavimo šaltinius. Rodiklio dydis 2.14 rodo, kad turtas suformuotas iš 1 lito nuosavo kapitalo ir 1.14 lito skolinto kapitalo.</t>
  </si>
  <si>
    <t>apyvartinio kapitalo ir turto santykis</t>
  </si>
  <si>
    <t>nepaskirstyto pelno ir turto santykis</t>
  </si>
  <si>
    <t>pelno prieš apmokestinimą ir turto santykis</t>
  </si>
  <si>
    <t>pardavimų ir turto santykis</t>
  </si>
  <si>
    <t>nuosavo kapitalo ir skolų santykis</t>
  </si>
  <si>
    <t>kiek vienam turto litui tenka apyvartinio kapitalo.</t>
  </si>
  <si>
    <t>kiek vienam turto litui tenka nepaskirtsyto pelno.</t>
  </si>
  <si>
    <t>kiek vienam turto litui tenka pelno prieš apmokestinimą.</t>
  </si>
  <si>
    <t>kiek vienam skolos litui tenka nuosavo kapitalo.</t>
  </si>
  <si>
    <t>kiek vienam turto litui tenka pardavimų.</t>
  </si>
  <si>
    <t>sumokėtos palūkanos</t>
  </si>
  <si>
    <t>Savikaina / Skolos tiekėjams</t>
  </si>
  <si>
    <t>P1</t>
  </si>
  <si>
    <t>P2</t>
  </si>
  <si>
    <t>P4</t>
  </si>
  <si>
    <t>INFORMACIJA VEDAMA KAIP NURODYTA D stulpelyje</t>
  </si>
  <si>
    <t>Z = 1.03A+3.07B+0.66C6+0.4D</t>
  </si>
  <si>
    <t>Springate Z rodiklis</t>
  </si>
  <si>
    <t>Rodiklis žemiau 0.862 laikomas kaip bankroto grėsmės simptomas, neagtyvus kaip ženkli grėsmė.</t>
  </si>
  <si>
    <t>A = AK / Turtas</t>
  </si>
  <si>
    <t>B = EBIT / Turtas</t>
  </si>
  <si>
    <t>EBIT pelno ir turto santykis</t>
  </si>
  <si>
    <t>C = EBT / TĮ</t>
  </si>
  <si>
    <t>pelno prieš apmokestinimą ir TĮ santykis</t>
  </si>
  <si>
    <t>D = Pardavimai / Turtas</t>
  </si>
  <si>
    <t>kiek 1-nam turto litui tenka apyvartinio kapitalo, padauginta iš Springate koeficiento.</t>
  </si>
  <si>
    <t>kiek 1-nam turto litui tenka EBIT pelno, padauginta iš Springate koeficiento.</t>
  </si>
  <si>
    <t>kiek 1-nam trumpalaiko turto litui tenka pelno prieš apmokestinimą, padauginta iš Springate koeficiento.</t>
  </si>
  <si>
    <t>kiek 1-nam turto litui tenka pardavimų, padauginta iš Springate koeficiento.</t>
  </si>
  <si>
    <t>Plėtros darbai</t>
  </si>
  <si>
    <t>Prestižas</t>
  </si>
  <si>
    <t>Patentai, licencijos</t>
  </si>
  <si>
    <t>Programinė įranga</t>
  </si>
  <si>
    <t>Kitas nematerialusis turtas</t>
  </si>
  <si>
    <t xml:space="preserve">  I.1.</t>
  </si>
  <si>
    <t xml:space="preserve">  I.2.</t>
  </si>
  <si>
    <t xml:space="preserve">  I.3.</t>
  </si>
  <si>
    <t xml:space="preserve">  I.4.</t>
  </si>
  <si>
    <t xml:space="preserve">  I.5.</t>
  </si>
  <si>
    <t xml:space="preserve">  II.1.</t>
  </si>
  <si>
    <t>Žemė</t>
  </si>
  <si>
    <t xml:space="preserve">  II.2.</t>
  </si>
  <si>
    <t>Pastatai ir statiniai</t>
  </si>
  <si>
    <t xml:space="preserve">  II.3.</t>
  </si>
  <si>
    <t>Mašinos ir įrengimai</t>
  </si>
  <si>
    <t xml:space="preserve">  II.4.</t>
  </si>
  <si>
    <t>Transporto priemonės</t>
  </si>
  <si>
    <t xml:space="preserve">  II.5.</t>
  </si>
  <si>
    <t>Kita įranga, prietaisai, įrankiai ir įrenginiai</t>
  </si>
  <si>
    <t xml:space="preserve">  II.6.</t>
  </si>
  <si>
    <t>Nebaigta statyba</t>
  </si>
  <si>
    <t xml:space="preserve">  II.7.</t>
  </si>
  <si>
    <t>Kitas  materialusis turtas</t>
  </si>
  <si>
    <t xml:space="preserve">  II.8.</t>
  </si>
  <si>
    <t>Investicinis turtas</t>
  </si>
  <si>
    <t xml:space="preserve">  II.8.1.</t>
  </si>
  <si>
    <t xml:space="preserve">  II.8.2.</t>
  </si>
  <si>
    <t xml:space="preserve">Pastatai </t>
  </si>
  <si>
    <t xml:space="preserve"> III.1.</t>
  </si>
  <si>
    <t>Investicijos į dukterines ir asocijuotas įmones</t>
  </si>
  <si>
    <t xml:space="preserve"> III.2.</t>
  </si>
  <si>
    <t>Paskolos asocijuotoms ir dukterinėms įmonėms</t>
  </si>
  <si>
    <t xml:space="preserve"> III.3.</t>
  </si>
  <si>
    <t>Po vienerių metų gautinos sumos</t>
  </si>
  <si>
    <t xml:space="preserve"> III.4.</t>
  </si>
  <si>
    <t>Kitas finansinis turtas</t>
  </si>
  <si>
    <t xml:space="preserve"> IV.1.</t>
  </si>
  <si>
    <t>Atidėtojo mokesčio turtas</t>
  </si>
  <si>
    <t xml:space="preserve"> IV.2.</t>
  </si>
  <si>
    <t>Kitas ilgalaikis turtas</t>
  </si>
  <si>
    <t>ATSARGOS, IŠANKSTINIAI APMOKĖJIMAI IR NEBAIGTOS VYKDYTI SUTARTYS</t>
  </si>
  <si>
    <t xml:space="preserve">  I.1.5.</t>
  </si>
  <si>
    <t>Ilgalaikis materialusis turtas, skirtas parduoti</t>
  </si>
  <si>
    <t>Trumpalaikės investicijos</t>
  </si>
  <si>
    <t>Terminuoti indėliai</t>
  </si>
  <si>
    <t>Kitas trumpalaikis turtas</t>
  </si>
  <si>
    <t>Įstatinis (pasirašytasis)</t>
  </si>
  <si>
    <t>Pasirašytasis neapmokėtas kapitalas (-)</t>
  </si>
  <si>
    <t>Akcijų priedai</t>
  </si>
  <si>
    <t>Savos akcijos (-)</t>
  </si>
  <si>
    <t>Privalomasis</t>
  </si>
  <si>
    <t>Savoms akcijoms įsigyti</t>
  </si>
  <si>
    <t>Kiti rezervai</t>
  </si>
  <si>
    <t>Ataskaitinių metų pelnas (nuostoliai)</t>
  </si>
  <si>
    <t>Ankstesnių metų pelnas (nuostoliai)</t>
  </si>
  <si>
    <t>Lizingo (finansinės nuomos) ar panašūs įsipareigojimai</t>
  </si>
  <si>
    <t>Kredito įstaigoms</t>
  </si>
  <si>
    <t>Kitos finansinės skolos</t>
  </si>
  <si>
    <t xml:space="preserve">  I.4.1.</t>
  </si>
  <si>
    <t>Įsipareigojimų ir reikalavimų padengimo</t>
  </si>
  <si>
    <t xml:space="preserve">  I.4.2.</t>
  </si>
  <si>
    <t>Pensijų ir panašių įsipareigojimų</t>
  </si>
  <si>
    <t xml:space="preserve">  I.4.3. </t>
  </si>
  <si>
    <t>Kiti atidėjiniai</t>
  </si>
  <si>
    <t xml:space="preserve">  II.2.1.</t>
  </si>
  <si>
    <t xml:space="preserve">  II.2.2.</t>
  </si>
  <si>
    <t>Kitos skolos</t>
  </si>
  <si>
    <t>PELNO (NUOSTOLIŲ) ATASKAITA</t>
  </si>
  <si>
    <t>BALANSINĖ ATASKAITA</t>
  </si>
  <si>
    <t>Palūkanų padengimo</t>
  </si>
  <si>
    <t>Rodo kiek vienam turto litui tenka skolų. SD geru laikomas ne didesnis kaip 50%, virš 70% nepatenkinamas. Stebimas SD.</t>
  </si>
  <si>
    <t xml:space="preserve">Kiek vienam skolos litui tenka nuosavo kapitalo. Blogu laikomas žemiau 50%, normaliu apie 100% , geras virš 200%. Stebimas SD. </t>
  </si>
  <si>
    <t>RODIKLIAI</t>
  </si>
  <si>
    <t>Įmonėms nekotiruojamoms biržoje (Altmano)</t>
  </si>
  <si>
    <t>Individualioms ir paslaugų įmonėms (Altmano)</t>
  </si>
  <si>
    <t>PAPILDOMI DUOMENYS</t>
  </si>
  <si>
    <t>P3</t>
  </si>
  <si>
    <t>P5</t>
  </si>
  <si>
    <r>
      <t>Z = 0.717X</t>
    </r>
    <r>
      <rPr>
        <vertAlign val="subscript"/>
        <sz val="10"/>
        <color theme="0" tint="-0.499984740745262"/>
        <rFont val="Tahoma"/>
        <family val="2"/>
        <charset val="186"/>
      </rPr>
      <t>1</t>
    </r>
    <r>
      <rPr>
        <sz val="10"/>
        <color theme="0" tint="-0.499984740745262"/>
        <rFont val="Tahoma"/>
        <family val="2"/>
        <charset val="186"/>
      </rPr>
      <t>*0.847X</t>
    </r>
    <r>
      <rPr>
        <vertAlign val="subscript"/>
        <sz val="10"/>
        <color theme="0" tint="-0.499984740745262"/>
        <rFont val="Tahoma"/>
        <family val="2"/>
        <charset val="186"/>
      </rPr>
      <t>2</t>
    </r>
    <r>
      <rPr>
        <sz val="10"/>
        <color theme="0" tint="-0.499984740745262"/>
        <rFont val="Tahoma"/>
        <family val="2"/>
        <charset val="186"/>
      </rPr>
      <t>*3.107X</t>
    </r>
    <r>
      <rPr>
        <vertAlign val="subscript"/>
        <sz val="10"/>
        <color theme="0" tint="-0.499984740745262"/>
        <rFont val="Tahoma"/>
        <family val="2"/>
        <charset val="186"/>
      </rPr>
      <t>3</t>
    </r>
    <r>
      <rPr>
        <sz val="10"/>
        <color theme="0" tint="-0.499984740745262"/>
        <rFont val="Tahoma"/>
        <family val="2"/>
        <charset val="186"/>
      </rPr>
      <t>*0.420X</t>
    </r>
    <r>
      <rPr>
        <vertAlign val="subscript"/>
        <sz val="10"/>
        <color theme="0" tint="-0.499984740745262"/>
        <rFont val="Tahoma"/>
        <family val="2"/>
        <charset val="186"/>
      </rPr>
      <t>4</t>
    </r>
    <r>
      <rPr>
        <sz val="10"/>
        <color theme="0" tint="-0.499984740745262"/>
        <rFont val="Tahoma"/>
        <family val="2"/>
        <charset val="186"/>
      </rPr>
      <t>*0.995X</t>
    </r>
    <r>
      <rPr>
        <vertAlign val="subscript"/>
        <sz val="10"/>
        <color theme="0" tint="-0.499984740745262"/>
        <rFont val="Tahoma"/>
        <family val="2"/>
        <charset val="186"/>
      </rPr>
      <t>5</t>
    </r>
  </si>
  <si>
    <r>
      <t>X</t>
    </r>
    <r>
      <rPr>
        <vertAlign val="subscript"/>
        <sz val="10"/>
        <color theme="0" tint="-0.499984740745262"/>
        <rFont val="Tahoma"/>
        <family val="2"/>
        <charset val="186"/>
      </rPr>
      <t>1</t>
    </r>
    <r>
      <rPr>
        <sz val="10"/>
        <color theme="0" tint="-0.499984740745262"/>
        <rFont val="Tahoma"/>
        <family val="2"/>
        <charset val="186"/>
      </rPr>
      <t xml:space="preserve"> = AK / Turtas</t>
    </r>
  </si>
  <si>
    <r>
      <t>X</t>
    </r>
    <r>
      <rPr>
        <vertAlign val="subscript"/>
        <sz val="10"/>
        <color theme="0" tint="-0.499984740745262"/>
        <rFont val="Tahoma"/>
        <family val="2"/>
        <charset val="186"/>
      </rPr>
      <t>2</t>
    </r>
    <r>
      <rPr>
        <sz val="10"/>
        <color theme="0" tint="-0.499984740745262"/>
        <rFont val="Tahoma"/>
        <family val="2"/>
        <charset val="186"/>
      </rPr>
      <t xml:space="preserve"> = NP / Turtas</t>
    </r>
  </si>
  <si>
    <r>
      <t>X</t>
    </r>
    <r>
      <rPr>
        <vertAlign val="subscript"/>
        <sz val="10"/>
        <color theme="0" tint="-0.499984740745262"/>
        <rFont val="Tahoma"/>
        <family val="2"/>
        <charset val="186"/>
      </rPr>
      <t>3</t>
    </r>
    <r>
      <rPr>
        <sz val="10"/>
        <color theme="0" tint="-0.499984740745262"/>
        <rFont val="Tahoma"/>
        <family val="2"/>
        <charset val="186"/>
      </rPr>
      <t xml:space="preserve"> = EBT / Turtas</t>
    </r>
  </si>
  <si>
    <r>
      <t>X</t>
    </r>
    <r>
      <rPr>
        <vertAlign val="subscript"/>
        <sz val="10"/>
        <color theme="0" tint="-0.499984740745262"/>
        <rFont val="Tahoma"/>
        <family val="2"/>
        <charset val="186"/>
      </rPr>
      <t>4</t>
    </r>
    <r>
      <rPr>
        <sz val="10"/>
        <color theme="0" tint="-0.499984740745262"/>
        <rFont val="Tahoma"/>
        <family val="2"/>
        <charset val="186"/>
      </rPr>
      <t xml:space="preserve"> = NK / Skolos</t>
    </r>
  </si>
  <si>
    <r>
      <t>X</t>
    </r>
    <r>
      <rPr>
        <vertAlign val="subscript"/>
        <sz val="10"/>
        <color theme="0" tint="-0.499984740745262"/>
        <rFont val="Tahoma"/>
        <family val="2"/>
        <charset val="186"/>
      </rPr>
      <t>5</t>
    </r>
    <r>
      <rPr>
        <sz val="10"/>
        <color theme="0" tint="-0.499984740745262"/>
        <rFont val="Tahoma"/>
        <family val="2"/>
        <charset val="186"/>
      </rPr>
      <t xml:space="preserve"> = Pardavimai / Turtas</t>
    </r>
  </si>
  <si>
    <r>
      <t>Z = 6.56X</t>
    </r>
    <r>
      <rPr>
        <vertAlign val="subscript"/>
        <sz val="10"/>
        <color theme="0" tint="-0.499984740745262"/>
        <rFont val="Tahoma"/>
        <family val="2"/>
        <charset val="186"/>
      </rPr>
      <t>1</t>
    </r>
    <r>
      <rPr>
        <sz val="10"/>
        <color theme="0" tint="-0.499984740745262"/>
        <rFont val="Tahoma"/>
        <family val="2"/>
        <charset val="186"/>
      </rPr>
      <t>*3.26X</t>
    </r>
    <r>
      <rPr>
        <vertAlign val="subscript"/>
        <sz val="10"/>
        <color theme="0" tint="-0.499984740745262"/>
        <rFont val="Tahoma"/>
        <family val="2"/>
        <charset val="186"/>
      </rPr>
      <t>2</t>
    </r>
    <r>
      <rPr>
        <sz val="10"/>
        <color theme="0" tint="-0.499984740745262"/>
        <rFont val="Tahoma"/>
        <family val="2"/>
        <charset val="186"/>
      </rPr>
      <t>*6.72X</t>
    </r>
    <r>
      <rPr>
        <vertAlign val="subscript"/>
        <sz val="10"/>
        <color theme="0" tint="-0.499984740745262"/>
        <rFont val="Tahoma"/>
        <family val="2"/>
        <charset val="186"/>
      </rPr>
      <t>3</t>
    </r>
    <r>
      <rPr>
        <sz val="10"/>
        <color theme="0" tint="-0.499984740745262"/>
        <rFont val="Tahoma"/>
        <family val="2"/>
        <charset val="186"/>
      </rPr>
      <t>*1.05X</t>
    </r>
    <r>
      <rPr>
        <vertAlign val="subscript"/>
        <sz val="10"/>
        <color theme="0" tint="-0.499984740745262"/>
        <rFont val="Tahoma"/>
        <family val="2"/>
        <charset val="186"/>
      </rPr>
      <t>4</t>
    </r>
  </si>
  <si>
    <t>FORMULĖ</t>
  </si>
  <si>
    <t>Nr.</t>
  </si>
  <si>
    <t>Komentaras</t>
  </si>
  <si>
    <t>I</t>
  </si>
  <si>
    <t>II</t>
  </si>
  <si>
    <t>III</t>
  </si>
  <si>
    <t>IV</t>
  </si>
  <si>
    <t>EBIT (Veiklos pelnas), Lt</t>
  </si>
  <si>
    <t>EBITDA, Lt</t>
  </si>
  <si>
    <t>Apyvartinis kapitalas (AK), Lt</t>
  </si>
  <si>
    <t>AK = TT - TĮ</t>
  </si>
  <si>
    <t>EBT + Sumokėtos palūkanos</t>
  </si>
  <si>
    <t>EBIT + Nusidėvėjimas</t>
  </si>
  <si>
    <t>Pastovus kapitalas (PK), Lt</t>
  </si>
  <si>
    <t>PK = Turtas - TĮ</t>
  </si>
  <si>
    <t>Sumokėtos palūkanos (vesti su -)</t>
  </si>
  <si>
    <t>Nusidėvėjimo ir amortizacijos sąnaudos (vesti su +)</t>
  </si>
  <si>
    <t>Paskolų grąžinimas ir lizingo (finansinės nuomos) mokėjimai (vesti su -)</t>
  </si>
  <si>
    <t>STRUKTŪRINIAI POKYČIAI (gretutiniai)</t>
  </si>
  <si>
    <t>STRUKTŪRINIAI POKYČIAI (nuo bazės)</t>
  </si>
  <si>
    <t>HORIZONTALI ANALIZĖ</t>
  </si>
  <si>
    <t>VERTIKALI ANALIZĖ</t>
  </si>
  <si>
    <t>STRUKTŪRA</t>
  </si>
  <si>
    <t>HORIZONATLI ANALIZĖ</t>
  </si>
  <si>
    <t>SVARBŪS NEATASKAITINIAI DYDŽIAI. Duomenys pateikti litais.</t>
  </si>
  <si>
    <t>Sugebėjimas savo trumpalaikiu turtu padengti trumpalaikius įsipareigojimus. Labai svarbu įvertinti įmonės trumpalaikio turto kokybę. Rodiklis žemiau 1.2 laikomas nesaugiu. Aukštas rodo nesugebėjimą efektyviai panaudoti turtą. Stebimas SD.</t>
  </si>
  <si>
    <t>Įvertinimas kaip įmonė trumpu laiku galėtų padengti trumpalaikius įsipareigojimus. Eliminuojame atsargas kaip nepakankami likvidžias priemones.  Neturėtų būti didelių skirtumų tarp einamojo ir kritinio rodiklių. SD nepatenkinamu laiko žemesnį nei 0.5. Stebimas SD.</t>
  </si>
  <si>
    <t>Rodo kokia dalimi įmonės turtas finansuojamas TĮ.  Nepatenkinamas virš 0.6. Vertie išraiška tai kiek 1 turto litui tenka trumpalaikių įsipareigojimų. SD viršijantį 0.6 laiko nepatenkinamu.</t>
  </si>
  <si>
    <t>Grynasis pelnas vienam darbuotojui, Lt</t>
  </si>
  <si>
    <t>Pardavimai vienam darbuotojui, Lt</t>
  </si>
  <si>
    <t>Akcijos buhalterinė vertė, Lt</t>
  </si>
  <si>
    <t>Grynasis pelnas vienai akcijai, Lt</t>
  </si>
  <si>
    <t>Veiklos pelnas 1-ai akcijai, Lt</t>
  </si>
  <si>
    <t>"Auksinė" finansavimo taisyklė</t>
  </si>
  <si>
    <t>Kiek ilgalaikis turtas finansuojamas pastoviu kapitalu. Laikomas geru kuomet lygus 1 ar nedaug už jį mažesnis. Negalima ilgalaikių investicijų finansuoti trumpalaikiais įsipareigojimais.</t>
  </si>
  <si>
    <t>"Auksinė" turto taisyklė</t>
  </si>
  <si>
    <t>"Auksinė" rizikos taisyklė</t>
  </si>
  <si>
    <t>"Auksinė" proporcijos taisyklė</t>
  </si>
  <si>
    <t xml:space="preserve">Kiek vienam ilgalaikio turto litui tenka nuosavo kapitalo. Laikomas geru kuomet lygus 1 ar už jį didesnis. Negalima ilgalaikių investicijų finansuoti trumpalaikiais įsipareigojimais. Nuosavas kapitalas turi būti didesnis už ilgalaikį turtą. </t>
  </si>
  <si>
    <t>Kiek vienam skolos litui tenka nuosavo kapitalo. Laikomas geru kuomet lygus 1 ar už jį didesnis. Negalima ilgalaikių investicijų finansuoti trumpalaikiais įsipareigojimais. Nuosavas kapitalas turi būti didesnis už įsipareigojimus.</t>
  </si>
  <si>
    <t>N/A</t>
  </si>
  <si>
    <t>Ilgalaikio turto padidėjimo per laikotarpį santykis su pardavimų padidėjimo per tą patį laikotarpį. Investicijų tempas (ilgalikio turto didėjimas) neturi viršyti pardavimų augimo tempų.</t>
  </si>
  <si>
    <t>IT (padidėjimas per laikotarpį) / Pardavimai (padidėjimas per laikotarpį)</t>
  </si>
  <si>
    <t>PELNINGUMAS. Pardavimų pelningumas. Rodikliai pateikti procentine išraiška.</t>
  </si>
  <si>
    <t>PELNINGUMAS. Turto, nuosavybės ir investicijų pelningumas.   Rodikliai pateikti procentine išraiška.</t>
  </si>
  <si>
    <t>APYVARTUMAS. Turto ir nuosavybė elementų apyvartumas.  Rodikliai pateikti kartais per periodą.</t>
  </si>
  <si>
    <t>APYVARTUMAS. Pinigų ciklas. Rodikliai pateikti išreiškus dydžius dienomis.</t>
  </si>
  <si>
    <t>LIKVIDUMAS. Rodikliai pateiktis kaip dydžių santykis - koeficientas.</t>
  </si>
  <si>
    <t>MOKUMAS. Trumpalaikis mokumas.   Rodikliai pateiktis kaip dydžių santykis - koeficientas.</t>
  </si>
  <si>
    <t>MOKUMAS. Ilgalaikis mokumas.     Rodikliai pateiktis kaip dydžių santykis - koeficientas.</t>
  </si>
  <si>
    <t>STABILUMAS. Auksinė balanso taisyklė.  Rodikliai pateiktis kaip dydžių santykis - koeficientas.</t>
  </si>
  <si>
    <t>STABILUMAS.  Rodikliai pateiktis kaip dydžių santykis - koeficientas.</t>
  </si>
  <si>
    <t>VERTĖ. Rodiklių dydžiai pateikti litais.</t>
  </si>
  <si>
    <t>VEIKLOS EFEKTYVUMAS. Rodiklių dydžiai pateikti litais.</t>
  </si>
  <si>
    <t>BANKROTO TIKIMYBĖ. Rodikliai pateiktis kaip dydžių santykis - koeficientas.</t>
  </si>
  <si>
    <t>Apyvartinio kapitalo apyvartumas</t>
  </si>
  <si>
    <t>Pardavimai / AK</t>
  </si>
  <si>
    <t>Apyvartinio kapitalo apyvartų skaičius per metus. Žemas rodiklis turėtų kelti susirūpinimą dėl kapitalo panaudojimo efektyvumo, tačiau labai aukštas arba negatyvus rodo potencialų apyvartinio kapitalo poreikį.</t>
  </si>
  <si>
    <t>Manevringumo</t>
  </si>
  <si>
    <t>Manevringumo koeficientas parodo kokią nuosavo kapitalo dalį sudaro trumpalaikis turtas. Rodiklio reikšmė žemiau 0.3 laikoma nepatenkinama, o virš 0.5 gera.  Stebimas SD.</t>
  </si>
  <si>
    <t>Ilgalaikio turto</t>
  </si>
  <si>
    <t>Pardavimai / Ilgalaikis Turtas</t>
  </si>
  <si>
    <t>Ilgalaikio turto apyvartų skaičių per metus, arba išreiškus litais kiek vienam turto litui tenka pardavimų. Kuo rezultatas mažesnis, tuo mažesnis yra ilgalaikio turto efektyvumas lyginant su pardavimais.</t>
  </si>
  <si>
    <t>VERTIKALI PELNO (NUOSTOLIŲ) ATASKAITOS ANALIZĖ</t>
  </si>
  <si>
    <t>HORIZONTALI PELNO (NUOSTOLIŲ) ATASKAITOS ANALIZĖ</t>
  </si>
  <si>
    <t>GP / (D + NK + IĮ)</t>
  </si>
  <si>
    <t>GP / (D + NK)</t>
  </si>
  <si>
    <t>TT / (D + NK)</t>
  </si>
  <si>
    <t>(D + NK) / Skolos</t>
  </si>
  <si>
    <t>(D + NK) / IT</t>
  </si>
  <si>
    <t>Turtas / (D + NK)</t>
  </si>
  <si>
    <t>Skolos / (D + NK)</t>
  </si>
  <si>
    <r>
      <t>X</t>
    </r>
    <r>
      <rPr>
        <vertAlign val="subscript"/>
        <sz val="10"/>
        <color theme="0" tint="-0.499984740745262"/>
        <rFont val="Tahoma"/>
        <family val="2"/>
        <charset val="186"/>
      </rPr>
      <t>4</t>
    </r>
    <r>
      <rPr>
        <sz val="10"/>
        <color theme="0" tint="-0.499984740745262"/>
        <rFont val="Tahoma"/>
        <family val="2"/>
        <charset val="186"/>
      </rPr>
      <t xml:space="preserve"> = (D + NK) / Skolos</t>
    </r>
  </si>
  <si>
    <t>RODIKLIS</t>
  </si>
  <si>
    <t>(TT - ATSARGOS) / TĮ</t>
  </si>
  <si>
    <t>(Skolos tiekėjamas / Savikaina) x 365</t>
  </si>
  <si>
    <t xml:space="preserve">(Pirkėjų įsiskolinimas / Pardavimai) x 365 </t>
  </si>
  <si>
    <t/>
  </si>
  <si>
    <t>2010 - 2009</t>
  </si>
  <si>
    <t>2011 - 2009</t>
  </si>
  <si>
    <t>2012 - 2009</t>
  </si>
  <si>
    <t>2010 / 2009</t>
  </si>
  <si>
    <t>2011 / 2010</t>
  </si>
  <si>
    <t>2012 / 2011</t>
  </si>
  <si>
    <t>2011 / 2009</t>
  </si>
  <si>
    <t>2012 / 2009</t>
  </si>
  <si>
    <t>2011 - 2010</t>
  </si>
  <si>
    <t>2012 - 2011</t>
  </si>
  <si>
    <t>RODIKLIO POKYČIAI (grandininiai)</t>
  </si>
  <si>
    <t>RODIKLIO POKYČIAI (baziniai)</t>
  </si>
  <si>
    <t>STRUKTŪRINIAI POKYČIAI (grandininiai)</t>
  </si>
  <si>
    <t>STRUKTŪRINIAI POKYČIAI (baziniai)</t>
  </si>
  <si>
    <t>SANTYKINIAI POKYČIAI (grandininiai)</t>
  </si>
  <si>
    <t>SANTYKINIAI POKYČIAI (baziniai)</t>
  </si>
  <si>
    <t>ABSOLIUTŪS POKYČIAI  (grandininiai)</t>
  </si>
  <si>
    <t>ABSOLIUTŪS POKYČIAI  (baziniai)</t>
  </si>
  <si>
    <t>STRUKTŪRINIAI POKYČIAI  (baziniai)</t>
  </si>
  <si>
    <t>ABSOLIUTŪS POKYČIAI (grandiniai)</t>
  </si>
</sst>
</file>

<file path=xl/styles.xml><?xml version="1.0" encoding="utf-8"?>
<styleSheet xmlns="http://schemas.openxmlformats.org/spreadsheetml/2006/main">
  <numFmts count="9">
    <numFmt numFmtId="44" formatCode="_-* #,##0.00\ &quot;Lt&quot;_-;\-* #,##0.00\ &quot;Lt&quot;_-;_-* &quot;-&quot;??\ &quot;Lt&quot;_-;_-@_-"/>
    <numFmt numFmtId="43" formatCode="_-* #,##0.00\ _L_t_-;\-* #,##0.00\ _L_t_-;_-* &quot;-&quot;??\ _L_t_-;_-@_-"/>
    <numFmt numFmtId="164" formatCode="_(* #,##0_);_(* \(#,##0\);_(* &quot;-&quot;_);_(@_)"/>
    <numFmt numFmtId="165" formatCode="_-\ #,##0\ _L_t_-;\-\ #,##0\ _L_t_-;_-\ &quot;-&quot;\ _L_t_-;_-@_-"/>
    <numFmt numFmtId="166" formatCode="0.0%"/>
    <numFmt numFmtId="167" formatCode="#,##0.00_ ;\-#,##0.00\ "/>
    <numFmt numFmtId="168" formatCode="#,##0.0_ ;\-#,##0.0\ "/>
    <numFmt numFmtId="169" formatCode="#,##0.0"/>
    <numFmt numFmtId="170" formatCode="_-\ #,##0.0\ _L_t_-;\-\ #,##0.0\ _L_t_-;_-\ &quot;-&quot;\ _L_t_-;_-@_-"/>
  </numFmts>
  <fonts count="17">
    <font>
      <sz val="10"/>
      <color theme="1"/>
      <name val="Tahoma"/>
      <family val="2"/>
      <charset val="186"/>
    </font>
    <font>
      <sz val="10"/>
      <name val="Tahoma"/>
      <family val="2"/>
      <charset val="186"/>
    </font>
    <font>
      <sz val="10"/>
      <color theme="1"/>
      <name val="Tahoma"/>
      <family val="2"/>
      <charset val="186"/>
    </font>
    <font>
      <sz val="10"/>
      <name val="Tahoma"/>
      <family val="2"/>
      <charset val="186"/>
    </font>
    <font>
      <sz val="12"/>
      <name val="Tahoma"/>
      <family val="2"/>
      <charset val="186"/>
    </font>
    <font>
      <sz val="11.5"/>
      <name val="Tahoma"/>
      <family val="2"/>
      <charset val="186"/>
    </font>
    <font>
      <sz val="10"/>
      <color theme="0" tint="-0.249977111117893"/>
      <name val="Tahoma"/>
      <family val="2"/>
      <charset val="186"/>
    </font>
    <font>
      <sz val="8"/>
      <color theme="1"/>
      <name val="Tahoma"/>
      <family val="2"/>
      <charset val="186"/>
    </font>
    <font>
      <i/>
      <sz val="10"/>
      <color theme="1"/>
      <name val="Tahoma"/>
      <family val="2"/>
      <charset val="186"/>
    </font>
    <font>
      <sz val="10"/>
      <color rgb="FF00B0F0"/>
      <name val="Tahoma"/>
      <family val="2"/>
      <charset val="186"/>
    </font>
    <font>
      <sz val="10"/>
      <color theme="0" tint="-0.499984740745262"/>
      <name val="Tahoma"/>
      <family val="2"/>
      <charset val="186"/>
    </font>
    <font>
      <sz val="10"/>
      <color rgb="FFFFFF00"/>
      <name val="Tahoma"/>
      <family val="2"/>
      <charset val="186"/>
    </font>
    <font>
      <sz val="12"/>
      <color theme="1"/>
      <name val="Tahoma"/>
      <family val="2"/>
      <charset val="186"/>
    </font>
    <font>
      <sz val="10"/>
      <color theme="0" tint="-0.34998626667073579"/>
      <name val="Tahoma"/>
      <family val="2"/>
      <charset val="186"/>
    </font>
    <font>
      <sz val="8"/>
      <color theme="0" tint="-0.499984740745262"/>
      <name val="Tahoma"/>
      <family val="2"/>
      <charset val="186"/>
    </font>
    <font>
      <vertAlign val="subscript"/>
      <sz val="10"/>
      <color theme="0" tint="-0.499984740745262"/>
      <name val="Tahoma"/>
      <family val="2"/>
      <charset val="186"/>
    </font>
    <font>
      <sz val="9"/>
      <color theme="1"/>
      <name val="Tahoma"/>
      <family val="2"/>
      <charset val="186"/>
    </font>
  </fonts>
  <fills count="14">
    <fill>
      <patternFill patternType="none"/>
    </fill>
    <fill>
      <patternFill patternType="gray125"/>
    </fill>
    <fill>
      <patternFill patternType="solid">
        <fgColor theme="9" tint="0.39997558519241921"/>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9" tint="-0.499984740745262"/>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FF"/>
        <bgColor indexed="64"/>
      </patternFill>
    </fill>
    <fill>
      <patternFill patternType="solid">
        <fgColor rgb="FF00B0F0"/>
        <bgColor indexed="64"/>
      </patternFill>
    </fill>
    <fill>
      <patternFill patternType="solid">
        <fgColor rgb="FF7030A0"/>
        <bgColor indexed="64"/>
      </patternFill>
    </fill>
    <fill>
      <patternFill patternType="solid">
        <fgColor theme="0"/>
        <bgColor indexed="64"/>
      </patternFill>
    </fill>
  </fills>
  <borders count="49">
    <border>
      <left/>
      <right/>
      <top/>
      <bottom/>
      <diagonal/>
    </border>
    <border>
      <left/>
      <right/>
      <top/>
      <bottom style="thin">
        <color indexed="64"/>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style="thin">
        <color theme="0" tint="-0.34998626667073579"/>
      </right>
      <top style="medium">
        <color theme="0" tint="-0.34998626667073579"/>
      </top>
      <bottom/>
      <diagonal/>
    </border>
    <border>
      <left style="medium">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34998626667073579"/>
      </left>
      <right style="thin">
        <color theme="0" tint="-0.34998626667073579"/>
      </right>
      <top style="thin">
        <color theme="0" tint="-0.34998626667073579"/>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double">
        <color theme="0" tint="-0.34998626667073579"/>
      </bottom>
      <diagonal/>
    </border>
    <border>
      <left style="thin">
        <color theme="0" tint="-0.24994659260841701"/>
      </left>
      <right style="thin">
        <color theme="0" tint="-0.24994659260841701"/>
      </right>
      <top style="thin">
        <color theme="0" tint="-0.34998626667073579"/>
      </top>
      <bottom style="double">
        <color theme="0" tint="-0.34998626667073579"/>
      </bottom>
      <diagonal/>
    </border>
    <border>
      <left style="thin">
        <color theme="0" tint="-0.34998626667073579"/>
      </left>
      <right style="thin">
        <color theme="0" tint="-0.34998626667073579"/>
      </right>
      <top style="double">
        <color theme="0" tint="-0.34998626667073579"/>
      </top>
      <bottom style="thin">
        <color theme="0" tint="-0.34998626667073579"/>
      </bottom>
      <diagonal/>
    </border>
    <border>
      <left style="thin">
        <color theme="0" tint="-0.24994659260841701"/>
      </left>
      <right style="thin">
        <color theme="0" tint="-0.24994659260841701"/>
      </right>
      <top style="double">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diagonal/>
    </border>
    <border>
      <left style="thin">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top style="thin">
        <color theme="0" tint="-0.34998626667073579"/>
      </top>
      <bottom/>
      <diagonal/>
    </border>
    <border>
      <left style="thin">
        <color theme="0" tint="-0.34998626667073579"/>
      </left>
      <right/>
      <top/>
      <bottom style="medium">
        <color theme="0" tint="-0.34998626667073579"/>
      </bottom>
      <diagonal/>
    </border>
    <border>
      <left/>
      <right/>
      <top/>
      <bottom style="medium">
        <color theme="0" tint="-0.34998626667073579"/>
      </bottom>
      <diagonal/>
    </border>
    <border>
      <left/>
      <right style="thin">
        <color theme="0" tint="-0.34998626667073579"/>
      </right>
      <top style="medium">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double">
        <color theme="0" tint="-0.34998626667073579"/>
      </right>
      <top style="medium">
        <color theme="0" tint="-0.34998626667073579"/>
      </top>
      <bottom style="thin">
        <color theme="0" tint="-0.34998626667073579"/>
      </bottom>
      <diagonal/>
    </border>
    <border>
      <left/>
      <right style="double">
        <color theme="0" tint="-0.34998626667073579"/>
      </right>
      <top style="thin">
        <color theme="0" tint="-0.34998626667073579"/>
      </top>
      <bottom/>
      <diagonal/>
    </border>
    <border>
      <left style="thin">
        <color theme="0" tint="-0.34998626667073579"/>
      </left>
      <right style="double">
        <color theme="0" tint="-0.34998626667073579"/>
      </right>
      <top style="thin">
        <color theme="0" tint="-0.34998626667073579"/>
      </top>
      <bottom style="thin">
        <color theme="0" tint="-0.34998626667073579"/>
      </bottom>
      <diagonal/>
    </border>
    <border>
      <left style="double">
        <color theme="0" tint="-0.34998626667073579"/>
      </left>
      <right style="thin">
        <color theme="0" tint="-0.34998626667073579"/>
      </right>
      <top style="medium">
        <color theme="0" tint="-0.34998626667073579"/>
      </top>
      <bottom style="thin">
        <color theme="0" tint="-0.34998626667073579"/>
      </bottom>
      <diagonal/>
    </border>
    <border>
      <left style="double">
        <color theme="0" tint="-0.34998626667073579"/>
      </left>
      <right/>
      <top style="thin">
        <color theme="0" tint="-0.34998626667073579"/>
      </top>
      <bottom/>
      <diagonal/>
    </border>
    <border>
      <left style="double">
        <color theme="0" tint="-0.34998626667073579"/>
      </left>
      <right style="thin">
        <color theme="0" tint="-0.34998626667073579"/>
      </right>
      <top style="thin">
        <color theme="0" tint="-0.34998626667073579"/>
      </top>
      <bottom style="thin">
        <color theme="0" tint="-0.34998626667073579"/>
      </bottom>
      <diagonal/>
    </border>
    <border>
      <left/>
      <right style="double">
        <color theme="0" tint="-0.34998626667073579"/>
      </right>
      <top/>
      <bottom/>
      <diagonal/>
    </border>
    <border>
      <left style="double">
        <color theme="0" tint="-0.34998626667073579"/>
      </left>
      <right/>
      <top style="thin">
        <color theme="0" tint="-0.34998626667073579"/>
      </top>
      <bottom style="thin">
        <color theme="0" tint="-0.34998626667073579"/>
      </bottom>
      <diagonal/>
    </border>
    <border>
      <left/>
      <right style="double">
        <color theme="0" tint="-0.34998626667073579"/>
      </right>
      <top style="thin">
        <color theme="0" tint="-0.34998626667073579"/>
      </top>
      <bottom style="thin">
        <color theme="0" tint="-0.34998626667073579"/>
      </bottom>
      <diagonal/>
    </border>
    <border>
      <left style="double">
        <color theme="0" tint="-0.34998626667073579"/>
      </left>
      <right/>
      <top/>
      <bottom/>
      <diagonal/>
    </border>
    <border>
      <left style="double">
        <color theme="0" tint="-0.34998626667073579"/>
      </left>
      <right style="double">
        <color theme="0" tint="-0.34998626667073579"/>
      </right>
      <top style="medium">
        <color theme="0" tint="-0.34998626667073579"/>
      </top>
      <bottom style="thin">
        <color theme="0" tint="-0.34998626667073579"/>
      </bottom>
      <diagonal/>
    </border>
    <border>
      <left style="double">
        <color theme="0" tint="-0.34998626667073579"/>
      </left>
      <right/>
      <top style="medium">
        <color theme="0" tint="-0.34998626667073579"/>
      </top>
      <bottom style="thin">
        <color theme="0" tint="-0.34998626667073579"/>
      </bottom>
      <diagonal/>
    </border>
    <border>
      <left style="medium">
        <color theme="0" tint="-0.34998626667073579"/>
      </left>
      <right/>
      <top style="thin">
        <color theme="0" tint="-0.34998626667073579"/>
      </top>
      <bottom style="thin">
        <color theme="0" tint="-0.34998626667073579"/>
      </bottom>
      <diagonal/>
    </border>
    <border>
      <left style="double">
        <color theme="0" tint="-0.34998626667073579"/>
      </left>
      <right style="double">
        <color theme="0" tint="-0.34998626667073579"/>
      </right>
      <top/>
      <bottom/>
      <diagonal/>
    </border>
    <border>
      <left style="double">
        <color theme="0" tint="-0.34998626667073579"/>
      </left>
      <right style="double">
        <color theme="0" tint="-0.34998626667073579"/>
      </right>
      <top style="thin">
        <color theme="0" tint="-0.34998626667073579"/>
      </top>
      <bottom style="thin">
        <color theme="0" tint="-0.34998626667073579"/>
      </bottom>
      <diagonal/>
    </border>
    <border>
      <left style="double">
        <color theme="0" tint="-0.34998626667073579"/>
      </left>
      <right/>
      <top style="medium">
        <color theme="0" tint="-0.34998626667073579"/>
      </top>
      <bottom/>
      <diagonal/>
    </border>
    <border>
      <left/>
      <right/>
      <top style="medium">
        <color theme="0" tint="-0.34998626667073579"/>
      </top>
      <bottom/>
      <diagonal/>
    </border>
    <border>
      <left/>
      <right style="double">
        <color theme="0" tint="-0.34998626667073579"/>
      </right>
      <top style="medium">
        <color theme="0" tint="-0.34998626667073579"/>
      </top>
      <bottom/>
      <diagonal/>
    </border>
    <border>
      <left style="thin">
        <color theme="0" tint="-0.34998626667073579"/>
      </left>
      <right/>
      <top/>
      <bottom/>
      <diagonal/>
    </border>
  </borders>
  <cellStyleXfs count="4">
    <xf numFmtId="0" fontId="0"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cellStyleXfs>
  <cellXfs count="180">
    <xf numFmtId="0" fontId="0" fillId="0" borderId="0" xfId="0"/>
    <xf numFmtId="0" fontId="0" fillId="0" borderId="0" xfId="0" applyFont="1"/>
    <xf numFmtId="0" fontId="0" fillId="0" borderId="0" xfId="0" applyFont="1" applyAlignment="1"/>
    <xf numFmtId="0" fontId="4" fillId="2" borderId="4" xfId="0" applyFont="1" applyFill="1" applyBorder="1" applyAlignment="1" applyProtection="1">
      <alignment horizontal="left"/>
      <protection locked="0"/>
    </xf>
    <xf numFmtId="0" fontId="4" fillId="2" borderId="5" xfId="0" applyFont="1" applyFill="1" applyBorder="1" applyAlignment="1" applyProtection="1">
      <alignment horizontal="left"/>
      <protection locked="0"/>
    </xf>
    <xf numFmtId="0" fontId="3" fillId="4" borderId="4" xfId="0" applyFont="1" applyFill="1" applyBorder="1" applyAlignment="1" applyProtection="1">
      <alignment horizontal="left"/>
      <protection locked="0"/>
    </xf>
    <xf numFmtId="0" fontId="3" fillId="4" borderId="5" xfId="0" applyFont="1" applyFill="1" applyBorder="1" applyAlignment="1" applyProtection="1">
      <alignment horizontal="left"/>
      <protection locked="0"/>
    </xf>
    <xf numFmtId="0" fontId="3" fillId="0" borderId="4" xfId="0" applyFont="1" applyBorder="1" applyAlignment="1" applyProtection="1">
      <alignment horizontal="left"/>
      <protection locked="0"/>
    </xf>
    <xf numFmtId="0" fontId="3" fillId="0" borderId="5" xfId="0" applyFont="1" applyBorder="1" applyAlignment="1" applyProtection="1">
      <alignment horizontal="left"/>
      <protection locked="0"/>
    </xf>
    <xf numFmtId="0" fontId="3" fillId="4" borderId="5" xfId="0" applyFont="1" applyFill="1" applyBorder="1" applyAlignment="1"/>
    <xf numFmtId="0" fontId="4" fillId="6" borderId="6" xfId="0" applyFont="1" applyFill="1" applyBorder="1" applyProtection="1">
      <protection locked="0"/>
    </xf>
    <xf numFmtId="0" fontId="4" fillId="6" borderId="7" xfId="0" applyFont="1" applyFill="1" applyBorder="1" applyAlignment="1" applyProtection="1">
      <alignment horizontal="left"/>
      <protection locked="0"/>
    </xf>
    <xf numFmtId="0" fontId="5" fillId="6" borderId="7" xfId="0" applyFont="1" applyFill="1" applyBorder="1" applyAlignment="1" applyProtection="1">
      <alignment horizontal="left"/>
      <protection locked="0"/>
    </xf>
    <xf numFmtId="0" fontId="3" fillId="0" borderId="9" xfId="0" applyFont="1" applyBorder="1" applyAlignment="1" applyProtection="1">
      <alignment horizontal="left"/>
      <protection locked="0"/>
    </xf>
    <xf numFmtId="0" fontId="3" fillId="0" borderId="10" xfId="0" applyFont="1" applyBorder="1" applyAlignment="1" applyProtection="1">
      <protection locked="0"/>
    </xf>
    <xf numFmtId="0" fontId="3" fillId="0" borderId="11" xfId="0" applyFont="1" applyBorder="1" applyProtection="1">
      <protection locked="0"/>
    </xf>
    <xf numFmtId="0" fontId="3" fillId="0" borderId="12" xfId="0" applyFont="1" applyBorder="1" applyAlignment="1" applyProtection="1">
      <protection locked="0"/>
    </xf>
    <xf numFmtId="0" fontId="3" fillId="0" borderId="10" xfId="0" applyFont="1" applyBorder="1" applyAlignment="1" applyProtection="1">
      <alignment horizontal="center"/>
      <protection locked="0"/>
    </xf>
    <xf numFmtId="0" fontId="5" fillId="0" borderId="4" xfId="0" applyFont="1" applyBorder="1" applyAlignment="1">
      <alignment horizontal="left"/>
    </xf>
    <xf numFmtId="0" fontId="5" fillId="0" borderId="5" xfId="0" applyFont="1" applyBorder="1" applyAlignment="1">
      <alignment horizontal="left"/>
    </xf>
    <xf numFmtId="0" fontId="5" fillId="0" borderId="6" xfId="0" applyFont="1" applyBorder="1" applyAlignment="1">
      <alignment horizontal="left"/>
    </xf>
    <xf numFmtId="0" fontId="5" fillId="0" borderId="7" xfId="0" applyFont="1" applyBorder="1" applyAlignment="1">
      <alignment horizontal="left"/>
    </xf>
    <xf numFmtId="0" fontId="0" fillId="0" borderId="13" xfId="0" applyFill="1" applyBorder="1" applyAlignment="1">
      <alignment vertical="center"/>
    </xf>
    <xf numFmtId="0" fontId="0" fillId="0" borderId="5" xfId="0" applyFill="1" applyBorder="1" applyAlignment="1">
      <alignment vertical="center"/>
    </xf>
    <xf numFmtId="4" fontId="0" fillId="0" borderId="13" xfId="0" applyNumberFormat="1" applyFill="1" applyBorder="1" applyAlignment="1">
      <alignment horizontal="right" vertical="center" indent="1"/>
    </xf>
    <xf numFmtId="3" fontId="0" fillId="0" borderId="13" xfId="0" applyNumberFormat="1" applyFill="1" applyBorder="1" applyAlignment="1">
      <alignment horizontal="right" vertical="center" indent="1"/>
    </xf>
    <xf numFmtId="0" fontId="0" fillId="8" borderId="0" xfId="0" applyFill="1" applyAlignment="1">
      <alignment vertical="center"/>
    </xf>
    <xf numFmtId="0" fontId="0" fillId="8" borderId="0" xfId="0" applyFill="1"/>
    <xf numFmtId="0" fontId="0" fillId="0" borderId="14" xfId="0" applyFill="1" applyBorder="1" applyAlignment="1">
      <alignment vertical="center"/>
    </xf>
    <xf numFmtId="0" fontId="0" fillId="9" borderId="0" xfId="0" applyFill="1" applyAlignment="1">
      <alignment vertical="center"/>
    </xf>
    <xf numFmtId="0" fontId="0" fillId="9" borderId="0" xfId="0" applyFill="1" applyBorder="1" applyAlignment="1">
      <alignment vertical="center"/>
    </xf>
    <xf numFmtId="0" fontId="0" fillId="9" borderId="0" xfId="0" applyFill="1" applyAlignment="1">
      <alignment horizontal="right" vertical="center" indent="1"/>
    </xf>
    <xf numFmtId="0" fontId="0" fillId="9" borderId="0" xfId="0" applyNumberFormat="1" applyFill="1" applyAlignment="1">
      <alignment vertical="center"/>
    </xf>
    <xf numFmtId="0" fontId="0" fillId="9" borderId="0" xfId="0" applyFill="1"/>
    <xf numFmtId="0" fontId="8" fillId="0" borderId="13" xfId="0" applyFont="1" applyFill="1" applyBorder="1" applyAlignment="1">
      <alignment vertical="center"/>
    </xf>
    <xf numFmtId="0" fontId="0" fillId="9" borderId="0" xfId="0" applyFill="1" applyBorder="1"/>
    <xf numFmtId="0" fontId="0" fillId="0" borderId="17" xfId="0" applyFill="1" applyBorder="1" applyAlignment="1">
      <alignment vertical="center"/>
    </xf>
    <xf numFmtId="43" fontId="0" fillId="8" borderId="0" xfId="1" applyNumberFormat="1" applyFont="1" applyFill="1" applyAlignment="1">
      <alignment vertical="center"/>
    </xf>
    <xf numFmtId="0" fontId="0" fillId="8" borderId="0" xfId="0" applyFill="1" applyAlignment="1">
      <alignment vertical="center"/>
    </xf>
    <xf numFmtId="0" fontId="0" fillId="5" borderId="0" xfId="0" applyFill="1" applyAlignment="1">
      <alignment vertical="center"/>
    </xf>
    <xf numFmtId="0" fontId="0" fillId="5" borderId="0" xfId="0" applyFont="1" applyFill="1" applyAlignment="1">
      <alignment vertical="center"/>
    </xf>
    <xf numFmtId="3" fontId="0" fillId="5" borderId="0" xfId="0" applyNumberFormat="1" applyFill="1" applyAlignment="1">
      <alignment horizontal="right" vertical="center" indent="1"/>
    </xf>
    <xf numFmtId="44" fontId="0" fillId="5" borderId="0" xfId="3" applyFont="1" applyFill="1" applyAlignment="1">
      <alignment vertical="center"/>
    </xf>
    <xf numFmtId="0" fontId="0" fillId="8" borderId="0" xfId="0" applyFill="1" applyAlignment="1">
      <alignment vertical="center"/>
    </xf>
    <xf numFmtId="0" fontId="9" fillId="5" borderId="0" xfId="0" applyFont="1" applyFill="1"/>
    <xf numFmtId="44" fontId="9" fillId="5" borderId="0" xfId="3" applyFont="1" applyFill="1"/>
    <xf numFmtId="0" fontId="9" fillId="5" borderId="0" xfId="0" applyFont="1" applyFill="1" applyBorder="1" applyAlignment="1">
      <alignment vertical="center"/>
    </xf>
    <xf numFmtId="9" fontId="9" fillId="5" borderId="0" xfId="2" applyFont="1" applyFill="1" applyBorder="1" applyAlignment="1">
      <alignment horizontal="right" vertical="center" indent="1"/>
    </xf>
    <xf numFmtId="0" fontId="3" fillId="8" borderId="0" xfId="0" applyFont="1" applyFill="1" applyAlignment="1">
      <alignment vertical="center"/>
    </xf>
    <xf numFmtId="0" fontId="0" fillId="0" borderId="18" xfId="0" applyFill="1" applyBorder="1" applyAlignment="1">
      <alignment vertical="center"/>
    </xf>
    <xf numFmtId="0" fontId="0" fillId="10" borderId="5" xfId="0" applyFill="1" applyBorder="1" applyAlignment="1">
      <alignment vertical="center"/>
    </xf>
    <xf numFmtId="0" fontId="0" fillId="0" borderId="20" xfId="0" applyFill="1" applyBorder="1" applyAlignment="1">
      <alignment vertical="center"/>
    </xf>
    <xf numFmtId="0" fontId="10" fillId="8" borderId="0" xfId="0" applyFont="1" applyFill="1" applyBorder="1" applyAlignment="1">
      <alignment vertical="center"/>
    </xf>
    <xf numFmtId="0" fontId="0" fillId="8" borderId="0" xfId="0" applyFill="1" applyAlignment="1">
      <alignment vertical="center"/>
    </xf>
    <xf numFmtId="4" fontId="0" fillId="0" borderId="13" xfId="0" applyNumberFormat="1" applyFont="1" applyFill="1" applyBorder="1" applyAlignment="1">
      <alignment horizontal="right" vertical="center" indent="1"/>
    </xf>
    <xf numFmtId="0" fontId="10" fillId="8" borderId="0" xfId="0" applyFont="1" applyFill="1" applyBorder="1" applyAlignment="1">
      <alignment horizontal="right" vertical="center" indent="1"/>
    </xf>
    <xf numFmtId="43" fontId="8" fillId="0" borderId="13" xfId="1" applyNumberFormat="1" applyFont="1" applyFill="1" applyBorder="1" applyAlignment="1">
      <alignment vertical="center"/>
    </xf>
    <xf numFmtId="0" fontId="8" fillId="8" borderId="0" xfId="0" applyFont="1" applyFill="1" applyAlignment="1">
      <alignment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11" fillId="11" borderId="3" xfId="0" applyFont="1" applyFill="1" applyBorder="1" applyAlignment="1">
      <alignment horizontal="center" vertical="center" wrapText="1"/>
    </xf>
    <xf numFmtId="0" fontId="0" fillId="7" borderId="0" xfId="0" applyFont="1" applyFill="1"/>
    <xf numFmtId="0" fontId="0" fillId="7" borderId="0" xfId="0" applyFill="1"/>
    <xf numFmtId="0" fontId="8" fillId="7" borderId="0" xfId="0" applyFont="1" applyFill="1"/>
    <xf numFmtId="3" fontId="0" fillId="7" borderId="0" xfId="0" applyNumberFormat="1" applyFont="1" applyFill="1"/>
    <xf numFmtId="0" fontId="8" fillId="7" borderId="0" xfId="0" applyFont="1" applyFill="1" applyBorder="1"/>
    <xf numFmtId="3" fontId="8" fillId="7" borderId="0" xfId="0" applyNumberFormat="1" applyFont="1" applyFill="1"/>
    <xf numFmtId="0" fontId="0" fillId="7" borderId="0" xfId="0" applyFont="1" applyFill="1" applyAlignment="1"/>
    <xf numFmtId="0" fontId="6" fillId="7" borderId="0" xfId="0" applyFont="1" applyFill="1" applyAlignment="1"/>
    <xf numFmtId="0" fontId="0" fillId="7" borderId="0" xfId="0" applyFill="1" applyAlignment="1"/>
    <xf numFmtId="165" fontId="3" fillId="5" borderId="5" xfId="1" applyNumberFormat="1" applyFont="1" applyFill="1" applyBorder="1" applyAlignment="1" applyProtection="1">
      <alignment horizontal="right" vertical="center" indent="1"/>
      <protection locked="0"/>
    </xf>
    <xf numFmtId="165" fontId="11" fillId="12" borderId="5" xfId="1" applyNumberFormat="1" applyFont="1" applyFill="1" applyBorder="1" applyAlignment="1" applyProtection="1">
      <alignment horizontal="right" vertical="center" indent="1"/>
      <protection locked="0"/>
    </xf>
    <xf numFmtId="165" fontId="6" fillId="7" borderId="0" xfId="0" applyNumberFormat="1" applyFont="1" applyFill="1"/>
    <xf numFmtId="0" fontId="3" fillId="13" borderId="3" xfId="0" applyFont="1" applyFill="1" applyBorder="1" applyAlignment="1">
      <alignment horizontal="center" vertical="center" wrapText="1"/>
    </xf>
    <xf numFmtId="0" fontId="3" fillId="13" borderId="28" xfId="0" applyFont="1" applyFill="1" applyBorder="1" applyAlignment="1">
      <alignment horizontal="center" vertical="center" wrapText="1"/>
    </xf>
    <xf numFmtId="0" fontId="3" fillId="13" borderId="30" xfId="0" applyFont="1" applyFill="1" applyBorder="1" applyAlignment="1">
      <alignment horizontal="center" vertical="center" wrapText="1"/>
    </xf>
    <xf numFmtId="0" fontId="3" fillId="13" borderId="33" xfId="0" applyFont="1" applyFill="1" applyBorder="1" applyAlignment="1">
      <alignment horizontal="center" vertical="center" wrapText="1"/>
    </xf>
    <xf numFmtId="0" fontId="5" fillId="0" borderId="30" xfId="0" applyFont="1" applyBorder="1" applyAlignment="1">
      <alignment horizontal="center" vertical="center" wrapText="1"/>
    </xf>
    <xf numFmtId="0" fontId="0" fillId="7" borderId="36" xfId="0" applyFont="1" applyFill="1" applyBorder="1"/>
    <xf numFmtId="0" fontId="5" fillId="0" borderId="32" xfId="0" applyFont="1" applyBorder="1" applyAlignment="1">
      <alignment horizontal="left"/>
    </xf>
    <xf numFmtId="165" fontId="3" fillId="3" borderId="5" xfId="1" applyNumberFormat="1" applyFont="1" applyFill="1" applyBorder="1" applyAlignment="1" applyProtection="1">
      <alignment horizontal="right" vertical="center" indent="1"/>
      <protection locked="0"/>
    </xf>
    <xf numFmtId="165" fontId="3" fillId="0" borderId="7" xfId="1" applyNumberFormat="1" applyFont="1" applyBorder="1" applyAlignment="1" applyProtection="1">
      <alignment horizontal="right" vertical="center" indent="1"/>
      <protection locked="0"/>
    </xf>
    <xf numFmtId="165" fontId="3" fillId="3" borderId="5" xfId="1" applyNumberFormat="1" applyFont="1" applyFill="1" applyBorder="1" applyProtection="1"/>
    <xf numFmtId="165" fontId="3" fillId="0" borderId="7" xfId="1" applyNumberFormat="1" applyFont="1" applyBorder="1" applyProtection="1"/>
    <xf numFmtId="165" fontId="11" fillId="12" borderId="5" xfId="1" applyNumberFormat="1" applyFont="1" applyFill="1" applyBorder="1" applyAlignment="1">
      <alignment vertical="center"/>
    </xf>
    <xf numFmtId="165" fontId="3" fillId="3" borderId="5" xfId="1" applyNumberFormat="1" applyFont="1" applyFill="1" applyBorder="1" applyAlignment="1">
      <alignment vertical="center"/>
    </xf>
    <xf numFmtId="165" fontId="3" fillId="5" borderId="5" xfId="1" applyNumberFormat="1" applyFont="1" applyFill="1" applyBorder="1" applyAlignment="1">
      <alignment vertical="center"/>
    </xf>
    <xf numFmtId="165" fontId="3" fillId="3" borderId="7" xfId="1" applyNumberFormat="1" applyFont="1" applyFill="1" applyBorder="1" applyAlignment="1">
      <alignment vertical="center"/>
    </xf>
    <xf numFmtId="166" fontId="3" fillId="5" borderId="29" xfId="2" applyNumberFormat="1" applyFont="1" applyFill="1" applyBorder="1" applyAlignment="1">
      <alignment horizontal="right" vertical="center" indent="1"/>
    </xf>
    <xf numFmtId="166" fontId="3" fillId="5" borderId="5" xfId="2" applyNumberFormat="1" applyFont="1" applyFill="1" applyBorder="1" applyAlignment="1">
      <alignment horizontal="right" vertical="center" indent="1"/>
    </xf>
    <xf numFmtId="166" fontId="3" fillId="5" borderId="32" xfId="2" applyNumberFormat="1" applyFont="1" applyFill="1" applyBorder="1" applyAlignment="1">
      <alignment horizontal="right" vertical="center" indent="1"/>
    </xf>
    <xf numFmtId="165" fontId="3" fillId="5" borderId="35" xfId="1" applyNumberFormat="1" applyFont="1" applyFill="1" applyBorder="1" applyAlignment="1">
      <alignment vertical="center"/>
    </xf>
    <xf numFmtId="165" fontId="3" fillId="5" borderId="32" xfId="1" applyNumberFormat="1" applyFont="1" applyFill="1" applyBorder="1" applyAlignment="1">
      <alignment vertical="center"/>
    </xf>
    <xf numFmtId="166" fontId="3" fillId="5" borderId="35" xfId="2" applyNumberFormat="1" applyFont="1" applyFill="1" applyBorder="1" applyAlignment="1">
      <alignment horizontal="right" vertical="center" indent="1"/>
    </xf>
    <xf numFmtId="9" fontId="3" fillId="5" borderId="29" xfId="2" applyNumberFormat="1" applyFont="1" applyFill="1" applyBorder="1" applyAlignment="1">
      <alignment horizontal="right" vertical="center" indent="1"/>
    </xf>
    <xf numFmtId="9" fontId="3" fillId="5" borderId="5" xfId="2" applyNumberFormat="1" applyFont="1" applyFill="1" applyBorder="1" applyAlignment="1">
      <alignment horizontal="right" vertical="center" indent="1"/>
    </xf>
    <xf numFmtId="9" fontId="3" fillId="5" borderId="32" xfId="2" applyNumberFormat="1" applyFont="1" applyFill="1" applyBorder="1" applyAlignment="1">
      <alignment horizontal="right" vertical="center" indent="1"/>
    </xf>
    <xf numFmtId="165" fontId="2" fillId="7" borderId="0" xfId="0" applyNumberFormat="1" applyFont="1" applyFill="1"/>
    <xf numFmtId="0" fontId="2" fillId="7" borderId="0" xfId="0" applyFont="1" applyFill="1"/>
    <xf numFmtId="0" fontId="13" fillId="0" borderId="13" xfId="0" applyFont="1" applyFill="1" applyBorder="1" applyAlignment="1">
      <alignment horizontal="right" vertical="center" indent="1"/>
    </xf>
    <xf numFmtId="0" fontId="5" fillId="0" borderId="33" xfId="0" applyFont="1" applyBorder="1" applyAlignment="1">
      <alignment horizontal="center" vertical="center" wrapText="1"/>
    </xf>
    <xf numFmtId="0" fontId="0" fillId="7" borderId="39" xfId="0" applyFont="1" applyFill="1" applyBorder="1"/>
    <xf numFmtId="0" fontId="5" fillId="0" borderId="35" xfId="0" applyFont="1" applyBorder="1" applyAlignment="1">
      <alignment horizontal="left"/>
    </xf>
    <xf numFmtId="167" fontId="3" fillId="5" borderId="5" xfId="1" applyNumberFormat="1" applyFont="1" applyFill="1" applyBorder="1" applyAlignment="1">
      <alignment horizontal="right" vertical="center"/>
    </xf>
    <xf numFmtId="9" fontId="3" fillId="5" borderId="5" xfId="2" applyFont="1" applyFill="1" applyBorder="1" applyAlignment="1">
      <alignment horizontal="right" vertical="center" indent="1"/>
    </xf>
    <xf numFmtId="166" fontId="2" fillId="0" borderId="13" xfId="2" applyNumberFormat="1" applyFont="1" applyFill="1" applyBorder="1" applyAlignment="1">
      <alignment horizontal="right" vertical="center" indent="1"/>
    </xf>
    <xf numFmtId="168" fontId="3" fillId="5" borderId="5" xfId="1" applyNumberFormat="1" applyFont="1" applyFill="1" applyBorder="1" applyAlignment="1">
      <alignment horizontal="right" vertical="center"/>
    </xf>
    <xf numFmtId="9" fontId="0" fillId="5" borderId="13" xfId="2" applyFont="1" applyFill="1" applyBorder="1" applyAlignment="1">
      <alignment horizontal="right" vertical="center" indent="1"/>
    </xf>
    <xf numFmtId="0" fontId="10" fillId="9" borderId="0" xfId="0" applyFont="1" applyFill="1" applyAlignment="1">
      <alignment vertical="center"/>
    </xf>
    <xf numFmtId="0" fontId="10" fillId="9" borderId="0" xfId="0" applyFont="1" applyFill="1" applyBorder="1" applyAlignment="1">
      <alignment vertical="center"/>
    </xf>
    <xf numFmtId="0" fontId="10" fillId="8" borderId="0" xfId="0" applyFont="1" applyFill="1"/>
    <xf numFmtId="0" fontId="10" fillId="8" borderId="0" xfId="0" applyFont="1" applyFill="1" applyAlignment="1">
      <alignment vertical="center"/>
    </xf>
    <xf numFmtId="164" fontId="14" fillId="8" borderId="0" xfId="0" applyNumberFormat="1" applyFont="1" applyFill="1" applyBorder="1" applyAlignment="1" applyProtection="1">
      <alignment horizontal="center" vertical="top"/>
      <protection locked="0"/>
    </xf>
    <xf numFmtId="169" fontId="0" fillId="13" borderId="19" xfId="0" applyNumberFormat="1" applyFont="1" applyFill="1" applyBorder="1" applyAlignment="1">
      <alignment horizontal="right" vertical="center" indent="1"/>
    </xf>
    <xf numFmtId="169" fontId="0" fillId="13" borderId="16" xfId="0" applyNumberFormat="1" applyFill="1" applyBorder="1" applyAlignment="1">
      <alignment horizontal="right" vertical="center" indent="1"/>
    </xf>
    <xf numFmtId="169" fontId="0" fillId="13" borderId="13" xfId="0" applyNumberFormat="1" applyFill="1" applyBorder="1" applyAlignment="1">
      <alignment horizontal="right" vertical="center" indent="1"/>
    </xf>
    <xf numFmtId="169" fontId="0" fillId="13" borderId="15" xfId="0" applyNumberFormat="1" applyFill="1" applyBorder="1" applyAlignment="1">
      <alignment horizontal="right" vertical="center" indent="1"/>
    </xf>
    <xf numFmtId="169" fontId="0" fillId="13" borderId="21" xfId="0" applyNumberFormat="1" applyFont="1" applyFill="1" applyBorder="1" applyAlignment="1">
      <alignment horizontal="right" vertical="center" indent="1"/>
    </xf>
    <xf numFmtId="0" fontId="0" fillId="0" borderId="0" xfId="0" applyBorder="1" applyAlignment="1"/>
    <xf numFmtId="170" fontId="3" fillId="5" borderId="35" xfId="1" applyNumberFormat="1" applyFont="1" applyFill="1" applyBorder="1" applyAlignment="1">
      <alignment vertical="center"/>
    </xf>
    <xf numFmtId="170" fontId="3" fillId="5" borderId="5" xfId="1" applyNumberFormat="1" applyFont="1" applyFill="1" applyBorder="1" applyAlignment="1">
      <alignment vertical="center"/>
    </xf>
    <xf numFmtId="0" fontId="5" fillId="0" borderId="41" xfId="0" applyFont="1" applyBorder="1" applyAlignment="1">
      <alignment horizontal="center" vertical="center" wrapText="1"/>
    </xf>
    <xf numFmtId="0" fontId="5" fillId="0" borderId="42" xfId="0" applyFont="1" applyBorder="1" applyAlignment="1">
      <alignment horizontal="left"/>
    </xf>
    <xf numFmtId="0" fontId="5" fillId="0" borderId="40" xfId="0" applyFont="1" applyBorder="1" applyAlignment="1">
      <alignment horizontal="center" vertical="center" wrapText="1"/>
    </xf>
    <xf numFmtId="0" fontId="5" fillId="0" borderId="37" xfId="0" applyFont="1" applyBorder="1" applyAlignment="1">
      <alignment horizontal="left"/>
    </xf>
    <xf numFmtId="0" fontId="0" fillId="7" borderId="43" xfId="0" applyFont="1" applyFill="1" applyBorder="1"/>
    <xf numFmtId="0" fontId="5" fillId="0" borderId="44" xfId="0" applyFont="1" applyBorder="1" applyAlignment="1">
      <alignment horizontal="left"/>
    </xf>
    <xf numFmtId="9" fontId="3" fillId="5" borderId="35" xfId="2" applyNumberFormat="1" applyFont="1" applyFill="1" applyBorder="1" applyAlignment="1">
      <alignment horizontal="right" vertical="center" indent="1"/>
    </xf>
    <xf numFmtId="170" fontId="3" fillId="5" borderId="32" xfId="1" applyNumberFormat="1" applyFont="1" applyFill="1" applyBorder="1" applyAlignment="1">
      <alignment vertical="center"/>
    </xf>
    <xf numFmtId="0" fontId="0" fillId="5" borderId="0" xfId="0" applyFill="1" applyAlignment="1">
      <alignment horizontal="right" vertical="center" indent="1"/>
    </xf>
    <xf numFmtId="168" fontId="2" fillId="5" borderId="0" xfId="0" applyNumberFormat="1" applyFont="1" applyFill="1" applyAlignment="1">
      <alignment vertical="center"/>
    </xf>
    <xf numFmtId="0" fontId="0" fillId="5" borderId="0" xfId="0" applyFill="1"/>
    <xf numFmtId="4" fontId="0" fillId="5" borderId="0" xfId="0" applyNumberFormat="1" applyFill="1" applyAlignment="1">
      <alignment vertical="center"/>
    </xf>
    <xf numFmtId="0" fontId="0" fillId="5" borderId="0" xfId="0" applyFill="1" applyBorder="1"/>
    <xf numFmtId="0" fontId="2" fillId="5" borderId="0" xfId="0" applyFont="1" applyFill="1" applyAlignment="1">
      <alignment vertical="center"/>
    </xf>
    <xf numFmtId="168" fontId="3" fillId="5" borderId="14" xfId="1" applyNumberFormat="1" applyFont="1" applyFill="1" applyBorder="1" applyAlignment="1">
      <alignment horizontal="right" vertical="center"/>
    </xf>
    <xf numFmtId="168" fontId="3" fillId="5" borderId="17" xfId="1" applyNumberFormat="1" applyFont="1" applyFill="1" applyBorder="1" applyAlignment="1">
      <alignment horizontal="right" vertical="center"/>
    </xf>
    <xf numFmtId="168" fontId="3" fillId="5" borderId="20" xfId="1" applyNumberFormat="1" applyFont="1" applyFill="1" applyBorder="1" applyAlignment="1">
      <alignment horizontal="right" vertical="center"/>
    </xf>
    <xf numFmtId="168" fontId="3" fillId="5" borderId="18" xfId="1" applyNumberFormat="1" applyFont="1" applyFill="1" applyBorder="1" applyAlignment="1">
      <alignment horizontal="right" vertical="center"/>
    </xf>
    <xf numFmtId="3" fontId="0" fillId="8" borderId="0" xfId="0" applyNumberFormat="1" applyFill="1"/>
    <xf numFmtId="2" fontId="0" fillId="8" borderId="0" xfId="0" applyNumberFormat="1" applyFill="1"/>
    <xf numFmtId="0" fontId="1" fillId="13" borderId="33" xfId="0" applyFont="1" applyFill="1" applyBorder="1" applyAlignment="1">
      <alignment horizontal="center" vertical="center" wrapText="1"/>
    </xf>
    <xf numFmtId="0" fontId="1" fillId="13" borderId="3" xfId="0" applyFont="1" applyFill="1" applyBorder="1" applyAlignment="1">
      <alignment horizontal="center" vertical="center" wrapText="1"/>
    </xf>
    <xf numFmtId="0" fontId="1" fillId="13" borderId="30" xfId="0" applyFont="1" applyFill="1" applyBorder="1" applyAlignment="1">
      <alignment horizontal="center" vertical="center" wrapText="1"/>
    </xf>
    <xf numFmtId="0" fontId="3" fillId="0" borderId="27" xfId="0" applyFont="1" applyFill="1" applyBorder="1" applyAlignment="1">
      <alignment horizontal="center" vertical="center"/>
    </xf>
    <xf numFmtId="0" fontId="0" fillId="0" borderId="27" xfId="0" applyBorder="1" applyAlignment="1"/>
    <xf numFmtId="0" fontId="0" fillId="13" borderId="34" xfId="0" applyFill="1" applyBorder="1" applyAlignment="1">
      <alignment horizontal="center" vertical="center"/>
    </xf>
    <xf numFmtId="0" fontId="0" fillId="0" borderId="25" xfId="0" applyBorder="1" applyAlignment="1">
      <alignment horizontal="center" vertical="center"/>
    </xf>
    <xf numFmtId="0" fontId="0" fillId="0" borderId="31" xfId="0" applyBorder="1" applyAlignment="1">
      <alignment horizontal="center" vertical="center"/>
    </xf>
    <xf numFmtId="0" fontId="4" fillId="0" borderId="26" xfId="0" applyFont="1" applyFill="1" applyBorder="1" applyAlignment="1">
      <alignment horizontal="center" vertical="center"/>
    </xf>
    <xf numFmtId="0" fontId="4" fillId="0" borderId="27" xfId="0" applyFont="1" applyFill="1" applyBorder="1" applyAlignment="1">
      <alignment horizontal="center" vertical="center"/>
    </xf>
    <xf numFmtId="0" fontId="12" fillId="0" borderId="27" xfId="0" applyFont="1" applyBorder="1" applyAlignment="1"/>
    <xf numFmtId="0" fontId="0" fillId="13" borderId="37" xfId="0" applyFill="1" applyBorder="1" applyAlignment="1">
      <alignment horizontal="center" vertical="center" wrapText="1"/>
    </xf>
    <xf numFmtId="0" fontId="0" fillId="13" borderId="8" xfId="0" applyFill="1" applyBorder="1" applyAlignment="1">
      <alignment horizontal="center" vertical="center" wrapText="1"/>
    </xf>
    <xf numFmtId="0" fontId="0" fillId="13" borderId="38" xfId="0" applyFill="1" applyBorder="1" applyAlignment="1">
      <alignment horizontal="center" vertical="center" wrapText="1"/>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0" fillId="0" borderId="8" xfId="0" applyBorder="1" applyAlignment="1">
      <alignment horizontal="center" vertical="center" wrapText="1"/>
    </xf>
    <xf numFmtId="0" fontId="0" fillId="0" borderId="38" xfId="0" applyBorder="1" applyAlignment="1">
      <alignment horizontal="center" vertical="center" wrapText="1"/>
    </xf>
    <xf numFmtId="0" fontId="0" fillId="13" borderId="37" xfId="0" applyFill="1" applyBorder="1" applyAlignment="1">
      <alignment horizontal="center" vertical="center"/>
    </xf>
    <xf numFmtId="0" fontId="0" fillId="0" borderId="8" xfId="0" applyBorder="1" applyAlignment="1">
      <alignment horizontal="center" vertical="center"/>
    </xf>
    <xf numFmtId="0" fontId="0" fillId="0" borderId="38" xfId="0" applyBorder="1" applyAlignment="1">
      <alignment horizontal="center" vertical="center"/>
    </xf>
    <xf numFmtId="0" fontId="0" fillId="13" borderId="25" xfId="0" applyFill="1" applyBorder="1" applyAlignment="1">
      <alignment horizontal="center" vertical="center"/>
    </xf>
    <xf numFmtId="0" fontId="0" fillId="13" borderId="25" xfId="0" applyFont="1" applyFill="1" applyBorder="1" applyAlignment="1">
      <alignment horizontal="center" vertical="center"/>
    </xf>
    <xf numFmtId="0" fontId="0" fillId="13" borderId="31" xfId="0" applyFont="1" applyFill="1" applyBorder="1" applyAlignment="1">
      <alignment horizontal="center" vertical="center"/>
    </xf>
    <xf numFmtId="0" fontId="7" fillId="13" borderId="37" xfId="0" applyFont="1" applyFill="1" applyBorder="1" applyAlignment="1">
      <alignment horizontal="center" vertical="center" wrapText="1"/>
    </xf>
    <xf numFmtId="0" fontId="7" fillId="0" borderId="8" xfId="0" applyFont="1" applyBorder="1" applyAlignment="1">
      <alignment horizontal="center" vertical="center" wrapText="1"/>
    </xf>
    <xf numFmtId="0" fontId="7" fillId="0" borderId="38" xfId="0" applyFont="1" applyBorder="1" applyAlignment="1">
      <alignment horizontal="center" vertical="center" wrapText="1"/>
    </xf>
    <xf numFmtId="0" fontId="3" fillId="0" borderId="22" xfId="0" applyNumberFormat="1" applyFont="1" applyBorder="1" applyAlignment="1" applyProtection="1">
      <alignment horizontal="center" vertical="center" wrapText="1"/>
      <protection locked="0"/>
    </xf>
    <xf numFmtId="0" fontId="3" fillId="0" borderId="17" xfId="0" applyNumberFormat="1" applyFont="1" applyBorder="1" applyAlignment="1" applyProtection="1">
      <alignment horizontal="center" vertical="center" wrapText="1"/>
      <protection locked="0"/>
    </xf>
    <xf numFmtId="0" fontId="3" fillId="5" borderId="0" xfId="0" applyFont="1" applyFill="1" applyAlignment="1">
      <alignment textRotation="90" wrapText="1"/>
    </xf>
    <xf numFmtId="0" fontId="7" fillId="13" borderId="45" xfId="0" applyFont="1" applyFill="1" applyBorder="1" applyAlignment="1">
      <alignment horizontal="center" vertical="center"/>
    </xf>
    <xf numFmtId="0" fontId="7" fillId="0" borderId="46" xfId="0" applyFont="1" applyBorder="1" applyAlignment="1">
      <alignment horizontal="center" vertical="center"/>
    </xf>
    <xf numFmtId="0" fontId="7" fillId="0" borderId="47" xfId="0" applyFont="1" applyBorder="1" applyAlignment="1">
      <alignment horizontal="center" vertical="center"/>
    </xf>
    <xf numFmtId="0" fontId="0" fillId="13" borderId="45" xfId="0" applyFill="1" applyBorder="1" applyAlignment="1">
      <alignment horizontal="center" vertical="center"/>
    </xf>
    <xf numFmtId="0" fontId="0" fillId="13" borderId="46" xfId="0" applyFont="1" applyFill="1" applyBorder="1" applyAlignment="1">
      <alignment horizontal="center" vertical="center"/>
    </xf>
    <xf numFmtId="0" fontId="0" fillId="13" borderId="47" xfId="0" applyFont="1" applyFill="1" applyBorder="1" applyAlignment="1">
      <alignment horizontal="center" vertical="center"/>
    </xf>
    <xf numFmtId="0" fontId="4" fillId="0" borderId="48" xfId="0" applyFont="1" applyFill="1" applyBorder="1" applyAlignment="1">
      <alignment horizontal="center" vertical="center"/>
    </xf>
    <xf numFmtId="0" fontId="0" fillId="0" borderId="0" xfId="0" applyBorder="1" applyAlignment="1"/>
    <xf numFmtId="0" fontId="16" fillId="5" borderId="1" xfId="0" applyFont="1" applyFill="1" applyBorder="1" applyAlignment="1">
      <alignment horizontal="center" vertical="center"/>
    </xf>
  </cellXfs>
  <cellStyles count="4">
    <cellStyle name="Comma" xfId="1" builtinId="3"/>
    <cellStyle name="Currency" xfId="3" builtinId="4"/>
    <cellStyle name="Normal" xfId="0" builtinId="0"/>
    <cellStyle name="Percent" xfId="2" builtinId="5"/>
  </cellStyles>
  <dxfs count="1">
    <dxf>
      <fill>
        <patternFill>
          <bgColor rgb="FFFF0000"/>
        </patternFill>
      </fill>
    </dxf>
  </dxfs>
  <tableStyles count="0" defaultTableStyle="TableStyleMedium9" defaultPivotStyle="PivotStyleLight16"/>
  <colors>
    <mruColors>
      <color rgb="FFFFFFFF"/>
      <color rgb="FFFFFF99"/>
      <color rgb="FF8CD22E"/>
      <color rgb="FFD9D997"/>
    </mru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4.xml"/><Relationship Id="rId4" Type="http://schemas.openxmlformats.org/officeDocument/2006/relationships/chartsheet" Target="chartsheets/sheet1.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lt-LT"/>
  <c:chart>
    <c:autoTitleDeleted val="1"/>
    <c:plotArea>
      <c:layout/>
      <c:barChart>
        <c:barDir val="col"/>
        <c:grouping val="clustered"/>
        <c:ser>
          <c:idx val="1"/>
          <c:order val="0"/>
          <c:tx>
            <c:strRef>
              <c:f>G!$K$4</c:f>
              <c:strCache>
                <c:ptCount val="1"/>
                <c:pt idx="0">
                  <c:v>EBITDA pelningumas</c:v>
                </c:pt>
              </c:strCache>
            </c:strRef>
          </c:tx>
          <c:cat>
            <c:numRef>
              <c:f>G!$L$3:$O$3</c:f>
              <c:numCache>
                <c:formatCode>General</c:formatCode>
                <c:ptCount val="4"/>
                <c:pt idx="0">
                  <c:v>2009</c:v>
                </c:pt>
                <c:pt idx="1">
                  <c:v>2009</c:v>
                </c:pt>
                <c:pt idx="2">
                  <c:v>2011</c:v>
                </c:pt>
                <c:pt idx="3">
                  <c:v>2012</c:v>
                </c:pt>
              </c:numCache>
            </c:numRef>
          </c:cat>
          <c:val>
            <c:numRef>
              <c:f>G!$L$4:$O$4</c:f>
              <c:numCache>
                <c:formatCode>0.00</c:formatCode>
                <c:ptCount val="4"/>
                <c:pt idx="0">
                  <c:v>0.58648626075336174</c:v>
                </c:pt>
                <c:pt idx="1">
                  <c:v>0.53902989458064121</c:v>
                </c:pt>
                <c:pt idx="2">
                  <c:v>0.63190252315909534</c:v>
                </c:pt>
                <c:pt idx="3">
                  <c:v>-0.37385063915676159</c:v>
                </c:pt>
              </c:numCache>
            </c:numRef>
          </c:val>
        </c:ser>
        <c:ser>
          <c:idx val="0"/>
          <c:order val="1"/>
          <c:tx>
            <c:strRef>
              <c:f>G!$K$5</c:f>
              <c:strCache>
                <c:ptCount val="1"/>
                <c:pt idx="0">
                  <c:v>Veiklos (EBIT) pelningumas </c:v>
                </c:pt>
              </c:strCache>
            </c:strRef>
          </c:tx>
          <c:cat>
            <c:numRef>
              <c:f>G!$L$3:$O$3</c:f>
              <c:numCache>
                <c:formatCode>General</c:formatCode>
                <c:ptCount val="4"/>
                <c:pt idx="0">
                  <c:v>2009</c:v>
                </c:pt>
                <c:pt idx="1">
                  <c:v>2009</c:v>
                </c:pt>
                <c:pt idx="2">
                  <c:v>2011</c:v>
                </c:pt>
                <c:pt idx="3">
                  <c:v>2012</c:v>
                </c:pt>
              </c:numCache>
            </c:numRef>
          </c:cat>
          <c:val>
            <c:numRef>
              <c:f>G!$L$5:$O$5</c:f>
              <c:numCache>
                <c:formatCode>0.00</c:formatCode>
                <c:ptCount val="4"/>
                <c:pt idx="0">
                  <c:v>0.45619310114424122</c:v>
                </c:pt>
                <c:pt idx="1">
                  <c:v>0.45039725476860298</c:v>
                </c:pt>
                <c:pt idx="2">
                  <c:v>0.58405430216707932</c:v>
                </c:pt>
                <c:pt idx="3">
                  <c:v>-0.45481049562682213</c:v>
                </c:pt>
              </c:numCache>
            </c:numRef>
          </c:val>
        </c:ser>
        <c:ser>
          <c:idx val="2"/>
          <c:order val="2"/>
          <c:tx>
            <c:strRef>
              <c:f>G!$K$6</c:f>
              <c:strCache>
                <c:ptCount val="1"/>
                <c:pt idx="0">
                  <c:v>Grynasis pelningumas</c:v>
                </c:pt>
              </c:strCache>
            </c:strRef>
          </c:tx>
          <c:cat>
            <c:numRef>
              <c:f>G!$L$3:$O$3</c:f>
              <c:numCache>
                <c:formatCode>General</c:formatCode>
                <c:ptCount val="4"/>
                <c:pt idx="0">
                  <c:v>2009</c:v>
                </c:pt>
                <c:pt idx="1">
                  <c:v>2009</c:v>
                </c:pt>
                <c:pt idx="2">
                  <c:v>2011</c:v>
                </c:pt>
                <c:pt idx="3">
                  <c:v>2012</c:v>
                </c:pt>
              </c:numCache>
            </c:numRef>
          </c:cat>
          <c:val>
            <c:numRef>
              <c:f>G!$L$6:$O$6</c:f>
              <c:numCache>
                <c:formatCode>0.00</c:formatCode>
                <c:ptCount val="4"/>
                <c:pt idx="0">
                  <c:v>0.36022717781675434</c:v>
                </c:pt>
                <c:pt idx="1">
                  <c:v>0.32874764274894119</c:v>
                </c:pt>
                <c:pt idx="2">
                  <c:v>0.45967674632097255</c:v>
                </c:pt>
                <c:pt idx="3">
                  <c:v>-0.45869776482021379</c:v>
                </c:pt>
              </c:numCache>
            </c:numRef>
          </c:val>
        </c:ser>
        <c:axId val="56939648"/>
        <c:axId val="56941184"/>
      </c:barChart>
      <c:catAx>
        <c:axId val="56939648"/>
        <c:scaling>
          <c:orientation val="minMax"/>
        </c:scaling>
        <c:axPos val="b"/>
        <c:numFmt formatCode="General" sourceLinked="1"/>
        <c:majorTickMark val="none"/>
        <c:tickLblPos val="nextTo"/>
        <c:crossAx val="56941184"/>
        <c:crosses val="autoZero"/>
        <c:auto val="1"/>
        <c:lblAlgn val="ctr"/>
        <c:lblOffset val="100"/>
      </c:catAx>
      <c:valAx>
        <c:axId val="56941184"/>
        <c:scaling>
          <c:orientation val="minMax"/>
        </c:scaling>
        <c:axPos val="l"/>
        <c:majorGridlines/>
        <c:numFmt formatCode="0.00" sourceLinked="1"/>
        <c:majorTickMark val="none"/>
        <c:tickLblPos val="nextTo"/>
        <c:crossAx val="56939648"/>
        <c:crosses val="autoZero"/>
        <c:crossBetween val="between"/>
      </c:valAx>
      <c:dTable>
        <c:showKeys val="1"/>
        <c:spPr>
          <a:noFill/>
          <a:ln w="9525">
            <a:noFill/>
          </a:ln>
          <a:effectLst/>
        </c:spPr>
      </c:dTable>
    </c:plotArea>
    <c:plotVisOnly val="1"/>
  </c:chart>
  <c:spPr>
    <a:gradFill rotWithShape="1">
      <a:gsLst>
        <a:gs pos="0">
          <a:schemeClr val="dk1">
            <a:tint val="50000"/>
            <a:satMod val="300000"/>
          </a:schemeClr>
        </a:gs>
        <a:gs pos="35000">
          <a:schemeClr val="dk1">
            <a:tint val="37000"/>
            <a:satMod val="300000"/>
          </a:schemeClr>
        </a:gs>
        <a:gs pos="100000">
          <a:schemeClr val="dk1">
            <a:tint val="15000"/>
            <a:satMod val="350000"/>
          </a:schemeClr>
        </a:gs>
      </a:gsLst>
      <a:lin ang="16200000" scaled="1"/>
    </a:gra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lt-LT"/>
    </a:p>
  </c:txPr>
</c:chartSpace>
</file>

<file path=xl/chart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sheet1.xml><?xml version="1.0" encoding="utf-8"?>
<chartsheet xmlns="http://schemas.openxmlformats.org/spreadsheetml/2006/main" xmlns:r="http://schemas.openxmlformats.org/officeDocument/2006/relationships">
  <sheetPr codeName="Chart5"/>
  <sheetViews>
    <sheetView workbookViewId="0"/>
  </sheetViews>
  <pageMargins left="0.7" right="0.7" top="0.75" bottom="0.75" header="0.3" footer="0.3"/>
  <pageSetup orientation="landscape" r:id="rId1"/>
  <drawing r:id="rId2"/>
  <legacyDrawing r:id="rId3"/>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665602" cy="628793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sheetPr codeName="Sheet3">
    <tabColor theme="0" tint="-0.14999847407452621"/>
  </sheetPr>
  <dimension ref="A1:CI409"/>
  <sheetViews>
    <sheetView showGridLines="0" topLeftCell="A37" zoomScale="90" zoomScaleNormal="90" workbookViewId="0">
      <selection activeCell="H42" sqref="H42"/>
    </sheetView>
  </sheetViews>
  <sheetFormatPr defaultRowHeight="12.75" outlineLevelRow="1" outlineLevelCol="1"/>
  <cols>
    <col min="1" max="1" width="1.28515625" style="61" customWidth="1"/>
    <col min="2" max="2" width="10" style="61" hidden="1" customWidth="1" outlineLevel="1"/>
    <col min="3" max="3" width="8" style="1" bestFit="1" customWidth="1" collapsed="1"/>
    <col min="4" max="4" width="47.28515625" style="1" customWidth="1"/>
    <col min="5" max="5" width="13" style="1" customWidth="1"/>
    <col min="6" max="7" width="12.85546875" style="1" customWidth="1"/>
    <col min="8" max="8" width="13.28515625" style="1" customWidth="1"/>
    <col min="9" max="14" width="12.7109375" style="61" customWidth="1"/>
    <col min="15" max="87" width="9.140625" style="61"/>
    <col min="88" max="16384" width="9.140625" style="1"/>
  </cols>
  <sheetData>
    <row r="1" spans="2:8" s="61" customFormat="1" ht="20.100000000000001" customHeight="1" thickBot="1">
      <c r="C1" s="144" t="s">
        <v>340</v>
      </c>
      <c r="D1" s="145"/>
      <c r="E1" s="145"/>
      <c r="F1" s="145"/>
      <c r="G1" s="145"/>
      <c r="H1" s="145"/>
    </row>
    <row r="2" spans="2:8" ht="24" customHeight="1">
      <c r="B2" s="62"/>
      <c r="C2" s="58" t="s">
        <v>70</v>
      </c>
      <c r="D2" s="59" t="s">
        <v>71</v>
      </c>
      <c r="E2" s="60">
        <v>2009</v>
      </c>
      <c r="F2" s="73">
        <v>2010</v>
      </c>
      <c r="G2" s="73">
        <v>2011</v>
      </c>
      <c r="H2" s="73">
        <v>2012</v>
      </c>
    </row>
    <row r="3" spans="2:8" ht="14.25">
      <c r="B3" s="62" t="s">
        <v>134</v>
      </c>
      <c r="C3" s="18" t="s">
        <v>3</v>
      </c>
      <c r="D3" s="19" t="s">
        <v>72</v>
      </c>
      <c r="E3" s="84">
        <v>35919</v>
      </c>
      <c r="F3" s="84">
        <v>32347</v>
      </c>
      <c r="G3" s="84">
        <v>35947</v>
      </c>
      <c r="H3" s="84">
        <v>26754</v>
      </c>
    </row>
    <row r="4" spans="2:8" ht="14.25">
      <c r="B4" s="62" t="s">
        <v>135</v>
      </c>
      <c r="C4" s="18" t="s">
        <v>5</v>
      </c>
      <c r="D4" s="19" t="s">
        <v>73</v>
      </c>
      <c r="E4" s="84">
        <v>20670</v>
      </c>
      <c r="F4" s="84">
        <v>15789</v>
      </c>
      <c r="G4" s="84">
        <v>17332</v>
      </c>
      <c r="H4" s="84">
        <v>15633</v>
      </c>
    </row>
    <row r="5" spans="2:8" ht="14.25">
      <c r="B5" s="62" t="s">
        <v>146</v>
      </c>
      <c r="C5" s="18" t="s">
        <v>7</v>
      </c>
      <c r="D5" s="19" t="s">
        <v>74</v>
      </c>
      <c r="E5" s="85">
        <v>15249</v>
      </c>
      <c r="F5" s="85">
        <v>16558</v>
      </c>
      <c r="G5" s="85">
        <v>18615</v>
      </c>
      <c r="H5" s="85">
        <v>11121</v>
      </c>
    </row>
    <row r="6" spans="2:8" ht="14.25">
      <c r="B6" s="62" t="s">
        <v>148</v>
      </c>
      <c r="C6" s="18" t="s">
        <v>9</v>
      </c>
      <c r="D6" s="19" t="s">
        <v>75</v>
      </c>
      <c r="E6" s="86">
        <v>9704</v>
      </c>
      <c r="F6" s="86">
        <v>11072</v>
      </c>
      <c r="G6" s="86">
        <v>13239</v>
      </c>
      <c r="H6" s="86">
        <v>24251</v>
      </c>
    </row>
    <row r="7" spans="2:8" ht="14.25">
      <c r="B7" s="62"/>
      <c r="C7" s="18" t="s">
        <v>76</v>
      </c>
      <c r="D7" s="19" t="s">
        <v>77</v>
      </c>
      <c r="E7" s="84">
        <v>2563</v>
      </c>
      <c r="F7" s="84">
        <v>2559</v>
      </c>
      <c r="G7" s="84">
        <v>2908</v>
      </c>
      <c r="H7" s="84">
        <v>4402</v>
      </c>
    </row>
    <row r="8" spans="2:8" ht="14.25">
      <c r="B8" s="62"/>
      <c r="C8" s="18" t="s">
        <v>78</v>
      </c>
      <c r="D8" s="19" t="s">
        <v>79</v>
      </c>
      <c r="E8" s="84">
        <v>7141</v>
      </c>
      <c r="F8" s="84">
        <v>8513</v>
      </c>
      <c r="G8" s="84">
        <v>10331</v>
      </c>
      <c r="H8" s="84">
        <v>19849</v>
      </c>
    </row>
    <row r="9" spans="2:8" ht="14.25">
      <c r="B9" s="62" t="s">
        <v>150</v>
      </c>
      <c r="C9" s="18" t="s">
        <v>80</v>
      </c>
      <c r="D9" s="19" t="s">
        <v>81</v>
      </c>
      <c r="E9" s="85">
        <v>5545</v>
      </c>
      <c r="F9" s="85">
        <v>5486</v>
      </c>
      <c r="G9" s="85">
        <v>5376</v>
      </c>
      <c r="H9" s="85">
        <v>-13130</v>
      </c>
    </row>
    <row r="10" spans="2:8" ht="14.25">
      <c r="B10" s="62" t="s">
        <v>158</v>
      </c>
      <c r="C10" s="18" t="s">
        <v>82</v>
      </c>
      <c r="D10" s="19" t="s">
        <v>83</v>
      </c>
      <c r="E10" s="86">
        <v>10165</v>
      </c>
      <c r="F10" s="86">
        <v>404</v>
      </c>
      <c r="G10" s="86">
        <v>1928</v>
      </c>
      <c r="H10" s="86">
        <v>66</v>
      </c>
    </row>
    <row r="11" spans="2:8" ht="14.25">
      <c r="B11" s="62"/>
      <c r="C11" s="18" t="s">
        <v>84</v>
      </c>
      <c r="D11" s="19" t="s">
        <v>85</v>
      </c>
      <c r="E11" s="84">
        <v>10438</v>
      </c>
      <c r="F11" s="84">
        <v>413</v>
      </c>
      <c r="G11" s="84">
        <v>2447</v>
      </c>
      <c r="H11" s="84">
        <v>421</v>
      </c>
    </row>
    <row r="12" spans="2:8" ht="14.25">
      <c r="B12" s="62"/>
      <c r="C12" s="18" t="s">
        <v>86</v>
      </c>
      <c r="D12" s="19" t="s">
        <v>87</v>
      </c>
      <c r="E12" s="84">
        <v>273</v>
      </c>
      <c r="F12" s="84">
        <v>9</v>
      </c>
      <c r="G12" s="84">
        <v>519</v>
      </c>
      <c r="H12" s="84">
        <v>355</v>
      </c>
    </row>
    <row r="13" spans="2:8" ht="14.25">
      <c r="B13" s="62" t="s">
        <v>147</v>
      </c>
      <c r="C13" s="18" t="s">
        <v>88</v>
      </c>
      <c r="D13" s="19" t="s">
        <v>89</v>
      </c>
      <c r="E13" s="86">
        <v>-489</v>
      </c>
      <c r="F13" s="86">
        <v>6738</v>
      </c>
      <c r="G13" s="86">
        <v>12031</v>
      </c>
      <c r="H13" s="86">
        <v>-1166</v>
      </c>
    </row>
    <row r="14" spans="2:8" ht="14.25">
      <c r="B14" s="62"/>
      <c r="C14" s="18" t="s">
        <v>90</v>
      </c>
      <c r="D14" s="19" t="s">
        <v>85</v>
      </c>
      <c r="E14" s="84">
        <v>692</v>
      </c>
      <c r="F14" s="84">
        <v>8960</v>
      </c>
      <c r="G14" s="84">
        <v>15156</v>
      </c>
      <c r="H14" s="84">
        <v>1472</v>
      </c>
    </row>
    <row r="15" spans="2:8" ht="14.25">
      <c r="B15" s="62"/>
      <c r="C15" s="18" t="s">
        <v>91</v>
      </c>
      <c r="D15" s="19" t="s">
        <v>87</v>
      </c>
      <c r="E15" s="84">
        <v>1181</v>
      </c>
      <c r="F15" s="84">
        <v>2222</v>
      </c>
      <c r="G15" s="84">
        <v>3125</v>
      </c>
      <c r="H15" s="84">
        <v>2638</v>
      </c>
    </row>
    <row r="16" spans="2:8" ht="14.25">
      <c r="B16" s="62" t="s">
        <v>149</v>
      </c>
      <c r="C16" s="18" t="s">
        <v>92</v>
      </c>
      <c r="D16" s="19" t="s">
        <v>93</v>
      </c>
      <c r="E16" s="85">
        <v>15221</v>
      </c>
      <c r="F16" s="85">
        <v>12628</v>
      </c>
      <c r="G16" s="85">
        <v>19335</v>
      </c>
      <c r="H16" s="85">
        <v>-14230</v>
      </c>
    </row>
    <row r="17" spans="2:14" ht="14.25">
      <c r="B17" s="62"/>
      <c r="C17" s="18" t="s">
        <v>94</v>
      </c>
      <c r="D17" s="19" t="s">
        <v>95</v>
      </c>
      <c r="E17" s="84">
        <v>1</v>
      </c>
      <c r="F17" s="84">
        <v>2</v>
      </c>
      <c r="G17" s="84">
        <v>3</v>
      </c>
      <c r="H17" s="84">
        <v>4</v>
      </c>
    </row>
    <row r="18" spans="2:14" ht="14.25">
      <c r="B18" s="62"/>
      <c r="C18" s="18" t="s">
        <v>96</v>
      </c>
      <c r="D18" s="19" t="s">
        <v>97</v>
      </c>
      <c r="E18" s="84">
        <v>10</v>
      </c>
      <c r="F18" s="84">
        <v>9</v>
      </c>
      <c r="G18" s="84">
        <v>8</v>
      </c>
      <c r="H18" s="84">
        <v>7</v>
      </c>
    </row>
    <row r="19" spans="2:14" ht="14.25">
      <c r="B19" s="62" t="s">
        <v>200</v>
      </c>
      <c r="C19" s="18" t="s">
        <v>98</v>
      </c>
      <c r="D19" s="19" t="s">
        <v>99</v>
      </c>
      <c r="E19" s="85">
        <v>15212</v>
      </c>
      <c r="F19" s="85">
        <v>12621</v>
      </c>
      <c r="G19" s="85">
        <v>19330</v>
      </c>
      <c r="H19" s="85">
        <v>-14233</v>
      </c>
    </row>
    <row r="20" spans="2:14" ht="14.25">
      <c r="B20" s="62" t="s">
        <v>152</v>
      </c>
      <c r="C20" s="18" t="s">
        <v>100</v>
      </c>
      <c r="D20" s="19" t="s">
        <v>101</v>
      </c>
      <c r="E20" s="84">
        <v>2273</v>
      </c>
      <c r="F20" s="84">
        <v>1987</v>
      </c>
      <c r="G20" s="84">
        <v>2806</v>
      </c>
      <c r="H20" s="84">
        <v>-1961</v>
      </c>
    </row>
    <row r="21" spans="2:14" ht="15" thickBot="1">
      <c r="B21" s="62" t="s">
        <v>138</v>
      </c>
      <c r="C21" s="20" t="s">
        <v>102</v>
      </c>
      <c r="D21" s="21" t="s">
        <v>103</v>
      </c>
      <c r="E21" s="87">
        <v>12939</v>
      </c>
      <c r="F21" s="87">
        <v>10634</v>
      </c>
      <c r="G21" s="87">
        <v>16524</v>
      </c>
      <c r="H21" s="87">
        <v>-12272</v>
      </c>
    </row>
    <row r="22" spans="2:14" s="61" customFormat="1"/>
    <row r="23" spans="2:14" s="61" customFormat="1" ht="24" customHeight="1" thickBot="1">
      <c r="C23" s="149" t="s">
        <v>421</v>
      </c>
      <c r="D23" s="150"/>
      <c r="E23" s="150"/>
      <c r="F23" s="150"/>
      <c r="G23" s="151"/>
      <c r="H23" s="151"/>
      <c r="I23" s="145"/>
      <c r="J23" s="145"/>
      <c r="K23" s="145"/>
      <c r="L23" s="145"/>
      <c r="M23" s="145"/>
      <c r="N23" s="145"/>
    </row>
    <row r="24" spans="2:14" ht="29.45" customHeight="1" outlineLevel="1">
      <c r="B24" s="62"/>
      <c r="C24" s="121" t="str">
        <f t="shared" ref="C24:H24" si="0">C2</f>
        <v>Eil. nr.</v>
      </c>
      <c r="D24" s="123" t="str">
        <f t="shared" si="0"/>
        <v>STRAIPSNIAI</v>
      </c>
      <c r="E24" s="74">
        <f t="shared" si="0"/>
        <v>2009</v>
      </c>
      <c r="F24" s="73">
        <f t="shared" si="0"/>
        <v>2010</v>
      </c>
      <c r="G24" s="73">
        <f t="shared" si="0"/>
        <v>2011</v>
      </c>
      <c r="H24" s="75">
        <f t="shared" si="0"/>
        <v>2012</v>
      </c>
      <c r="I24" s="76" t="str">
        <f>CONCATENATE(F24," - ",E24)</f>
        <v>2010 - 2009</v>
      </c>
      <c r="J24" s="73" t="str">
        <f>CONCATENATE(G24," - ",F24)</f>
        <v>2011 - 2010</v>
      </c>
      <c r="K24" s="75" t="str">
        <f>CONCATENATE(H24," - ",G24)</f>
        <v>2012 - 2011</v>
      </c>
      <c r="L24" s="76" t="str">
        <f>CONCATENATE(F24," - ",$E24)</f>
        <v>2010 - 2009</v>
      </c>
      <c r="M24" s="73" t="str">
        <f t="shared" ref="M24:N24" si="1">CONCATENATE(G24," - ",$E24)</f>
        <v>2011 - 2009</v>
      </c>
      <c r="N24" s="75" t="str">
        <f t="shared" si="1"/>
        <v>2012 - 2009</v>
      </c>
    </row>
    <row r="25" spans="2:14" s="61" customFormat="1" ht="15.95" customHeight="1" outlineLevel="1">
      <c r="C25" s="101"/>
      <c r="D25" s="125"/>
      <c r="E25" s="162" t="s">
        <v>380</v>
      </c>
      <c r="F25" s="163"/>
      <c r="G25" s="163"/>
      <c r="H25" s="164"/>
      <c r="I25" s="146" t="s">
        <v>448</v>
      </c>
      <c r="J25" s="147"/>
      <c r="K25" s="148"/>
      <c r="L25" s="146" t="s">
        <v>449</v>
      </c>
      <c r="M25" s="147"/>
      <c r="N25" s="148"/>
    </row>
    <row r="26" spans="2:14" s="61" customFormat="1" ht="14.25" outlineLevel="1">
      <c r="C26" s="124" t="str">
        <f>C3</f>
        <v>I.</v>
      </c>
      <c r="D26" s="126" t="str">
        <f t="shared" ref="D26:D44" si="2">D3</f>
        <v>PARDAVIMO PAJAMOS</v>
      </c>
      <c r="E26" s="94">
        <v>1</v>
      </c>
      <c r="F26" s="95">
        <v>1</v>
      </c>
      <c r="G26" s="95">
        <v>1</v>
      </c>
      <c r="H26" s="96">
        <v>1</v>
      </c>
      <c r="I26" s="119">
        <v>0</v>
      </c>
      <c r="J26" s="120">
        <v>0</v>
      </c>
      <c r="K26" s="128">
        <v>0</v>
      </c>
      <c r="L26" s="119">
        <v>0</v>
      </c>
      <c r="M26" s="120">
        <v>0</v>
      </c>
      <c r="N26" s="128">
        <v>0</v>
      </c>
    </row>
    <row r="27" spans="2:14" s="61" customFormat="1" ht="14.25" outlineLevel="1">
      <c r="C27" s="124" t="str">
        <f t="shared" ref="C27" si="3">C4</f>
        <v>II.</v>
      </c>
      <c r="D27" s="126" t="str">
        <f t="shared" si="2"/>
        <v>PARDAVIMO SAVIKAINA</v>
      </c>
      <c r="E27" s="88">
        <v>0.57546145494028234</v>
      </c>
      <c r="F27" s="89">
        <v>0.48811327170989582</v>
      </c>
      <c r="G27" s="89">
        <v>0.4821542826939661</v>
      </c>
      <c r="H27" s="90">
        <v>0.58432383942588029</v>
      </c>
      <c r="I27" s="119">
        <v>-8.7348183230386507</v>
      </c>
      <c r="J27" s="120">
        <v>-0.59589890159297276</v>
      </c>
      <c r="K27" s="128">
        <v>10.21695567319142</v>
      </c>
      <c r="L27" s="119">
        <v>-8.7348183230386507</v>
      </c>
      <c r="M27" s="120">
        <v>-9.3307172246316235</v>
      </c>
      <c r="N27" s="128">
        <v>0.88623844855979517</v>
      </c>
    </row>
    <row r="28" spans="2:14" s="61" customFormat="1" ht="14.25" outlineLevel="1">
      <c r="C28" s="124" t="str">
        <f t="shared" ref="C28" si="4">C5</f>
        <v>III.</v>
      </c>
      <c r="D28" s="126" t="str">
        <f t="shared" si="2"/>
        <v>BENDRASIS PELNAS (NUOSTOLIAI)</v>
      </c>
      <c r="E28" s="88">
        <v>0.42453854505971772</v>
      </c>
      <c r="F28" s="89">
        <v>0.51188672829010418</v>
      </c>
      <c r="G28" s="89">
        <v>0.5178457173060339</v>
      </c>
      <c r="H28" s="90">
        <v>0.41567616057411977</v>
      </c>
      <c r="I28" s="119">
        <v>8.7348183230386454</v>
      </c>
      <c r="J28" s="120">
        <v>0.59589890159297276</v>
      </c>
      <c r="K28" s="128">
        <v>-10.216955673191414</v>
      </c>
      <c r="L28" s="119">
        <v>8.7348183230386454</v>
      </c>
      <c r="M28" s="120">
        <v>9.3307172246316181</v>
      </c>
      <c r="N28" s="128">
        <v>-0.88623844855979517</v>
      </c>
    </row>
    <row r="29" spans="2:14" s="61" customFormat="1" ht="14.25" outlineLevel="1">
      <c r="C29" s="124" t="str">
        <f t="shared" ref="C29" si="5">C6</f>
        <v>IV.</v>
      </c>
      <c r="D29" s="126" t="str">
        <f t="shared" si="2"/>
        <v>VEIKLOS SĄNAUDOS</v>
      </c>
      <c r="E29" s="88">
        <v>0.27016342325788578</v>
      </c>
      <c r="F29" s="89">
        <v>0.34228831112622499</v>
      </c>
      <c r="G29" s="89">
        <v>0.3682922079728489</v>
      </c>
      <c r="H29" s="90">
        <v>0.90644389623981458</v>
      </c>
      <c r="I29" s="119">
        <v>7.2124887868339203</v>
      </c>
      <c r="J29" s="120">
        <v>2.6003896846623906</v>
      </c>
      <c r="K29" s="128">
        <v>53.815168826696571</v>
      </c>
      <c r="L29" s="119">
        <v>7.2124887868339203</v>
      </c>
      <c r="M29" s="120">
        <v>9.8128784714963118</v>
      </c>
      <c r="N29" s="128">
        <v>63.628047298192882</v>
      </c>
    </row>
    <row r="30" spans="2:14" s="61" customFormat="1" ht="14.25" outlineLevel="1">
      <c r="C30" s="124" t="str">
        <f t="shared" ref="C30" si="6">C7</f>
        <v xml:space="preserve">  IV.1</v>
      </c>
      <c r="D30" s="126" t="str">
        <f t="shared" si="2"/>
        <v xml:space="preserve">  Pardavimo</v>
      </c>
      <c r="E30" s="88">
        <v>7.1354993179097409E-2</v>
      </c>
      <c r="F30" s="89">
        <v>7.9110891272760997E-2</v>
      </c>
      <c r="G30" s="89">
        <v>8.0896875956268946E-2</v>
      </c>
      <c r="H30" s="90">
        <v>0.16453614412798087</v>
      </c>
      <c r="I30" s="119">
        <v>0.7755898093663588</v>
      </c>
      <c r="J30" s="120">
        <v>0.1785984683507949</v>
      </c>
      <c r="K30" s="128">
        <v>8.3639268171711922</v>
      </c>
      <c r="L30" s="119">
        <v>0.7755898093663588</v>
      </c>
      <c r="M30" s="120">
        <v>0.95418827771715375</v>
      </c>
      <c r="N30" s="128">
        <v>9.3181150948883467</v>
      </c>
    </row>
    <row r="31" spans="2:14" s="61" customFormat="1" ht="14.25" outlineLevel="1">
      <c r="C31" s="124" t="str">
        <f t="shared" ref="C31" si="7">C8</f>
        <v xml:space="preserve">  IV.2</v>
      </c>
      <c r="D31" s="126" t="str">
        <f t="shared" si="2"/>
        <v xml:space="preserve">  Bendrosios ir administracinės</v>
      </c>
      <c r="E31" s="88">
        <v>0.19880843007878837</v>
      </c>
      <c r="F31" s="89">
        <v>0.26317741985346399</v>
      </c>
      <c r="G31" s="89">
        <v>0.28739533201657996</v>
      </c>
      <c r="H31" s="90">
        <v>0.7419077521118338</v>
      </c>
      <c r="I31" s="119">
        <v>6.4368989774675613</v>
      </c>
      <c r="J31" s="120">
        <v>2.4217912163115973</v>
      </c>
      <c r="K31" s="128">
        <v>45.45124200952538</v>
      </c>
      <c r="L31" s="119">
        <v>6.4368989774675613</v>
      </c>
      <c r="M31" s="120">
        <v>8.8586901937791591</v>
      </c>
      <c r="N31" s="128">
        <v>54.309932203304548</v>
      </c>
    </row>
    <row r="32" spans="2:14" s="61" customFormat="1" ht="14.25" outlineLevel="1">
      <c r="C32" s="124" t="str">
        <f t="shared" ref="C32" si="8">C9</f>
        <v>V.</v>
      </c>
      <c r="D32" s="126" t="str">
        <f t="shared" si="2"/>
        <v>TIPINĖS VEIKLOS PELNAS (NUOSTOLIAI)</v>
      </c>
      <c r="E32" s="88">
        <v>0.15437512180183191</v>
      </c>
      <c r="F32" s="89">
        <v>0.16959841716387919</v>
      </c>
      <c r="G32" s="89">
        <v>0.14955350933318495</v>
      </c>
      <c r="H32" s="90">
        <v>-0.49076773566569487</v>
      </c>
      <c r="I32" s="119">
        <v>1.5223295362047278</v>
      </c>
      <c r="J32" s="120">
        <v>-2.0044907830694236</v>
      </c>
      <c r="K32" s="128">
        <v>-64.032124499887971</v>
      </c>
      <c r="L32" s="119">
        <v>1.5223295362047278</v>
      </c>
      <c r="M32" s="120">
        <v>-0.48216124686469575</v>
      </c>
      <c r="N32" s="128">
        <v>-64.514285746752677</v>
      </c>
    </row>
    <row r="33" spans="2:14" s="61" customFormat="1" ht="14.25" outlineLevel="1">
      <c r="C33" s="124" t="str">
        <f t="shared" ref="C33" si="9">C10</f>
        <v>VI.</v>
      </c>
      <c r="D33" s="126" t="str">
        <f t="shared" si="2"/>
        <v>KITA VEIKLA</v>
      </c>
      <c r="E33" s="88">
        <v>0.28299785628775859</v>
      </c>
      <c r="F33" s="89">
        <v>1.2489566265805175E-2</v>
      </c>
      <c r="G33" s="89">
        <v>5.3634517484073774E-2</v>
      </c>
      <c r="H33" s="90">
        <v>2.466920834267773E-3</v>
      </c>
      <c r="I33" s="119">
        <v>-27.050829002195343</v>
      </c>
      <c r="J33" s="120">
        <v>4.1144951218268595</v>
      </c>
      <c r="K33" s="128">
        <v>-5.1167596649806004</v>
      </c>
      <c r="L33" s="119">
        <v>-27.050829002195343</v>
      </c>
      <c r="M33" s="120">
        <v>-22.93633388036848</v>
      </c>
      <c r="N33" s="128">
        <v>-28.053093545349086</v>
      </c>
    </row>
    <row r="34" spans="2:14" s="61" customFormat="1" ht="14.25" outlineLevel="1">
      <c r="C34" s="124" t="str">
        <f t="shared" ref="C34" si="10">C11</f>
        <v xml:space="preserve">  VI.1.</v>
      </c>
      <c r="D34" s="126" t="str">
        <f t="shared" si="2"/>
        <v xml:space="preserve">  Pajamos</v>
      </c>
      <c r="E34" s="88">
        <v>0.29059829059829062</v>
      </c>
      <c r="F34" s="89">
        <v>1.2767799177667172E-2</v>
      </c>
      <c r="G34" s="89">
        <v>6.8072439981083255E-2</v>
      </c>
      <c r="H34" s="90">
        <v>1.5735964715556553E-2</v>
      </c>
      <c r="I34" s="119">
        <v>-27.783049142062342</v>
      </c>
      <c r="J34" s="120">
        <v>5.5304640803416083</v>
      </c>
      <c r="K34" s="128">
        <v>-5.2336475265526703</v>
      </c>
      <c r="L34" s="119">
        <v>-27.783049142062342</v>
      </c>
      <c r="M34" s="120">
        <v>-22.252585061720737</v>
      </c>
      <c r="N34" s="128">
        <v>-27.486232588273406</v>
      </c>
    </row>
    <row r="35" spans="2:14" s="61" customFormat="1" ht="14.25" outlineLevel="1">
      <c r="C35" s="124" t="str">
        <f t="shared" ref="C35" si="11">C12</f>
        <v xml:space="preserve">  VI.2.</v>
      </c>
      <c r="D35" s="126" t="str">
        <f t="shared" si="2"/>
        <v xml:space="preserve">  Sąnaudos</v>
      </c>
      <c r="E35" s="88">
        <v>7.6004343105320303E-3</v>
      </c>
      <c r="F35" s="89">
        <v>2.7823291186199645E-4</v>
      </c>
      <c r="G35" s="89">
        <v>1.4437922497009486E-2</v>
      </c>
      <c r="H35" s="90">
        <v>1.3269043881288779E-2</v>
      </c>
      <c r="I35" s="119">
        <v>-0.73222013986700341</v>
      </c>
      <c r="J35" s="120">
        <v>1.4159689585147488</v>
      </c>
      <c r="K35" s="128">
        <v>-0.11688786157207071</v>
      </c>
      <c r="L35" s="119">
        <v>-0.73222013986700341</v>
      </c>
      <c r="M35" s="120">
        <v>0.68374881864774562</v>
      </c>
      <c r="N35" s="128">
        <v>0.56686095707567485</v>
      </c>
    </row>
    <row r="36" spans="2:14" s="61" customFormat="1" ht="14.25" outlineLevel="1">
      <c r="C36" s="124" t="str">
        <f t="shared" ref="C36" si="12">C13</f>
        <v>VII.</v>
      </c>
      <c r="D36" s="126" t="str">
        <f t="shared" si="2"/>
        <v>FINANSINĖ IR INVESTICINĖ VEIKLA</v>
      </c>
      <c r="E36" s="88">
        <v>-1.36139647540299E-2</v>
      </c>
      <c r="F36" s="89">
        <v>0.20830370668068135</v>
      </c>
      <c r="G36" s="89">
        <v>0.33468717834589812</v>
      </c>
      <c r="H36" s="90">
        <v>-4.3582268072063987E-2</v>
      </c>
      <c r="I36" s="119">
        <v>22.191767143471125</v>
      </c>
      <c r="J36" s="120">
        <v>12.638347166521676</v>
      </c>
      <c r="K36" s="128">
        <v>-37.82694464179621</v>
      </c>
      <c r="L36" s="119">
        <v>22.191767143471125</v>
      </c>
      <c r="M36" s="120">
        <v>34.830114309992801</v>
      </c>
      <c r="N36" s="128">
        <v>-2.9968303318034089</v>
      </c>
    </row>
    <row r="37" spans="2:14" s="61" customFormat="1" ht="14.25" outlineLevel="1">
      <c r="C37" s="124" t="str">
        <f t="shared" ref="C37" si="13">C14</f>
        <v xml:space="preserve">  VII.1.</v>
      </c>
      <c r="D37" s="126" t="str">
        <f t="shared" si="2"/>
        <v xml:space="preserve">  Pajamos</v>
      </c>
      <c r="E37" s="88">
        <v>1.9265569754169102E-2</v>
      </c>
      <c r="F37" s="89">
        <v>0.2769963211426098</v>
      </c>
      <c r="G37" s="89">
        <v>0.42162071939243889</v>
      </c>
      <c r="H37" s="90">
        <v>5.5019810121850941E-2</v>
      </c>
      <c r="I37" s="119">
        <v>25.773075138844071</v>
      </c>
      <c r="J37" s="120">
        <v>14.462439824982908</v>
      </c>
      <c r="K37" s="128">
        <v>-36.660090927058796</v>
      </c>
      <c r="L37" s="119">
        <v>25.773075138844071</v>
      </c>
      <c r="M37" s="120">
        <v>40.235514963826979</v>
      </c>
      <c r="N37" s="128">
        <v>3.5754240367681835</v>
      </c>
    </row>
    <row r="38" spans="2:14" s="61" customFormat="1" ht="14.25" outlineLevel="1">
      <c r="C38" s="124" t="str">
        <f t="shared" ref="C38" si="14">C15</f>
        <v xml:space="preserve">  VII.2.</v>
      </c>
      <c r="D38" s="126" t="str">
        <f t="shared" si="2"/>
        <v xml:space="preserve">  Sąnaudos</v>
      </c>
      <c r="E38" s="88">
        <v>3.2879534508199006E-2</v>
      </c>
      <c r="F38" s="89">
        <v>6.8692614461928467E-2</v>
      </c>
      <c r="G38" s="89">
        <v>8.6933541046540747E-2</v>
      </c>
      <c r="H38" s="90">
        <v>9.8602078193914935E-2</v>
      </c>
      <c r="I38" s="119">
        <v>3.5813079953729461</v>
      </c>
      <c r="J38" s="120">
        <v>1.824092658461228</v>
      </c>
      <c r="K38" s="128">
        <v>1.1668537147374189</v>
      </c>
      <c r="L38" s="119">
        <v>3.5813079953729461</v>
      </c>
      <c r="M38" s="120">
        <v>5.4054006538341737</v>
      </c>
      <c r="N38" s="128">
        <v>6.572254368571592</v>
      </c>
    </row>
    <row r="39" spans="2:14" s="61" customFormat="1" ht="14.25" outlineLevel="1">
      <c r="C39" s="124" t="str">
        <f t="shared" ref="C39" si="15">C16</f>
        <v>VIII.</v>
      </c>
      <c r="D39" s="126" t="str">
        <f t="shared" si="2"/>
        <v>ĮPRASTINĖS VEIKLOS PELNAS (NUOSTOLIAI)</v>
      </c>
      <c r="E39" s="88">
        <v>0.42375901333556054</v>
      </c>
      <c r="F39" s="89">
        <v>0.39039169011036573</v>
      </c>
      <c r="G39" s="89">
        <v>0.5378752051631569</v>
      </c>
      <c r="H39" s="90">
        <v>-0.53188308290349107</v>
      </c>
      <c r="I39" s="119">
        <v>-3.3367323225194809</v>
      </c>
      <c r="J39" s="120">
        <v>14.748351505279118</v>
      </c>
      <c r="K39" s="128">
        <v>-106.97582880666481</v>
      </c>
      <c r="L39" s="119">
        <v>-3.3367323225194809</v>
      </c>
      <c r="M39" s="120">
        <v>11.411619182759637</v>
      </c>
      <c r="N39" s="128">
        <v>-95.564209623905157</v>
      </c>
    </row>
    <row r="40" spans="2:14" s="61" customFormat="1" ht="14.25" outlineLevel="1">
      <c r="C40" s="124" t="str">
        <f t="shared" ref="C40" si="16">C17</f>
        <v>IX.</v>
      </c>
      <c r="D40" s="126" t="str">
        <f t="shared" si="2"/>
        <v>PAGAUTĖ</v>
      </c>
      <c r="E40" s="88">
        <v>2.7840418719897548E-5</v>
      </c>
      <c r="F40" s="89">
        <v>6.1829535969332549E-5</v>
      </c>
      <c r="G40" s="89">
        <v>8.3456199404679111E-5</v>
      </c>
      <c r="H40" s="90">
        <v>1.4951035359198625E-4</v>
      </c>
      <c r="I40" s="119">
        <v>3.3989117249435003E-3</v>
      </c>
      <c r="J40" s="120">
        <v>2.1626663435346562E-3</v>
      </c>
      <c r="K40" s="128">
        <v>6.6054154187307141E-3</v>
      </c>
      <c r="L40" s="119">
        <v>3.3989117249435003E-3</v>
      </c>
      <c r="M40" s="120">
        <v>5.5615780684781565E-3</v>
      </c>
      <c r="N40" s="128">
        <v>1.2166993487208871E-2</v>
      </c>
    </row>
    <row r="41" spans="2:14" s="61" customFormat="1" ht="14.25" outlineLevel="1">
      <c r="C41" s="124" t="str">
        <f t="shared" ref="C41" si="17">C18</f>
        <v>X.</v>
      </c>
      <c r="D41" s="126" t="str">
        <f t="shared" si="2"/>
        <v>NETEKIMAI</v>
      </c>
      <c r="E41" s="88">
        <v>2.7840418719897545E-4</v>
      </c>
      <c r="F41" s="89">
        <v>2.7823291186199645E-4</v>
      </c>
      <c r="G41" s="89">
        <v>2.225498650791443E-4</v>
      </c>
      <c r="H41" s="90">
        <v>2.6164311878597594E-4</v>
      </c>
      <c r="I41" s="119">
        <v>-1.7127533697900137E-5</v>
      </c>
      <c r="J41" s="120">
        <v>-5.5683046782852141E-3</v>
      </c>
      <c r="K41" s="128">
        <v>3.9093253706831638E-3</v>
      </c>
      <c r="L41" s="119">
        <v>-1.7127533697900137E-5</v>
      </c>
      <c r="M41" s="120">
        <v>-5.5854322119831146E-3</v>
      </c>
      <c r="N41" s="128">
        <v>-1.6761068412999506E-3</v>
      </c>
    </row>
    <row r="42" spans="2:14" s="61" customFormat="1" ht="14.25" outlineLevel="1">
      <c r="C42" s="124" t="str">
        <f t="shared" ref="C42" si="18">C19</f>
        <v>XI.</v>
      </c>
      <c r="D42" s="126" t="str">
        <f t="shared" si="2"/>
        <v>PELNAS (NUOSTOLIAI) PRIEŠ APMOKESTINIMĄ</v>
      </c>
      <c r="E42" s="88">
        <v>0.4235084495670815</v>
      </c>
      <c r="F42" s="89">
        <v>0.39017528673447305</v>
      </c>
      <c r="G42" s="89">
        <v>0.53773611149748235</v>
      </c>
      <c r="H42" s="90">
        <v>-0.53199521566868502</v>
      </c>
      <c r="I42" s="119">
        <v>-3.3333162832608454</v>
      </c>
      <c r="J42" s="120">
        <v>14.75608247630093</v>
      </c>
      <c r="K42" s="128">
        <v>-106.97313271661675</v>
      </c>
      <c r="L42" s="119">
        <v>-3.3333162832608454</v>
      </c>
      <c r="M42" s="120">
        <v>11.422766193040085</v>
      </c>
      <c r="N42" s="128">
        <v>-95.550366523576642</v>
      </c>
    </row>
    <row r="43" spans="2:14" s="61" customFormat="1" ht="14.25" outlineLevel="1">
      <c r="C43" s="124" t="str">
        <f t="shared" ref="C43" si="19">C20</f>
        <v>XII.</v>
      </c>
      <c r="D43" s="126" t="str">
        <f t="shared" si="2"/>
        <v>PELNO MOKESTIS</v>
      </c>
      <c r="E43" s="88">
        <v>6.328127175032712E-2</v>
      </c>
      <c r="F43" s="89">
        <v>6.1427643985531889E-2</v>
      </c>
      <c r="G43" s="89">
        <v>7.8059365176509868E-2</v>
      </c>
      <c r="H43" s="90">
        <v>-7.3297450848471252E-2</v>
      </c>
      <c r="I43" s="119">
        <v>-0.18536277647952307</v>
      </c>
      <c r="J43" s="120">
        <v>1.6631721190977979</v>
      </c>
      <c r="K43" s="128">
        <v>-15.135681602498114</v>
      </c>
      <c r="L43" s="119">
        <v>-0.18536277647952307</v>
      </c>
      <c r="M43" s="120">
        <v>1.4778093426182748</v>
      </c>
      <c r="N43" s="128">
        <v>-13.657872259879838</v>
      </c>
    </row>
    <row r="44" spans="2:14" s="61" customFormat="1" ht="14.25" outlineLevel="1">
      <c r="C44" s="124" t="str">
        <f t="shared" ref="C44" si="20">C21</f>
        <v>XIII.</v>
      </c>
      <c r="D44" s="126" t="str">
        <f t="shared" si="2"/>
        <v>GRYNASIS PELNAS (NUOSTOLIAI)</v>
      </c>
      <c r="E44" s="88">
        <v>0.36022717781675434</v>
      </c>
      <c r="F44" s="89">
        <v>0.32874764274894119</v>
      </c>
      <c r="G44" s="89">
        <v>0.45967674632097255</v>
      </c>
      <c r="H44" s="90">
        <v>-0.45869776482021379</v>
      </c>
      <c r="I44" s="119">
        <v>-3.1479535067813149</v>
      </c>
      <c r="J44" s="120">
        <v>13.092910357203136</v>
      </c>
      <c r="K44" s="128">
        <v>-91.837451114118636</v>
      </c>
      <c r="L44" s="119">
        <v>-3.1479535067813149</v>
      </c>
      <c r="M44" s="120">
        <v>9.9449568504218213</v>
      </c>
      <c r="N44" s="128">
        <v>-81.892494263696818</v>
      </c>
    </row>
    <row r="45" spans="2:14" s="61" customFormat="1"/>
    <row r="46" spans="2:14" s="61" customFormat="1" ht="24" customHeight="1" thickBot="1">
      <c r="C46" s="149" t="s">
        <v>422</v>
      </c>
      <c r="D46" s="150"/>
      <c r="E46" s="150"/>
      <c r="F46" s="150"/>
      <c r="G46" s="151"/>
      <c r="H46" s="151"/>
      <c r="I46" s="145"/>
      <c r="J46" s="145"/>
      <c r="K46" s="145"/>
      <c r="L46" s="145"/>
      <c r="M46" s="145"/>
      <c r="N46" s="145"/>
    </row>
    <row r="47" spans="2:14" ht="29.45" customHeight="1" outlineLevel="1">
      <c r="B47" s="62"/>
      <c r="C47" s="100" t="str">
        <f>C2</f>
        <v>Eil. nr.</v>
      </c>
      <c r="D47" s="77" t="str">
        <f t="shared" ref="D47" si="21">D2</f>
        <v>STRAIPSNIAI</v>
      </c>
      <c r="E47" s="78"/>
      <c r="F47" s="76" t="str">
        <f>CONCATENATE(F2," - ",E2)</f>
        <v>2010 - 2009</v>
      </c>
      <c r="G47" s="73" t="str">
        <f t="shared" ref="G47:H47" si="22">CONCATENATE(G2," - ",F2)</f>
        <v>2011 - 2010</v>
      </c>
      <c r="H47" s="75" t="str">
        <f t="shared" si="22"/>
        <v>2012 - 2011</v>
      </c>
      <c r="I47" s="76" t="s">
        <v>439</v>
      </c>
      <c r="J47" s="73" t="s">
        <v>440</v>
      </c>
      <c r="K47" s="75" t="s">
        <v>441</v>
      </c>
      <c r="L47" s="76" t="s">
        <v>439</v>
      </c>
      <c r="M47" s="73" t="s">
        <v>442</v>
      </c>
      <c r="N47" s="75" t="s">
        <v>443</v>
      </c>
    </row>
    <row r="48" spans="2:14" s="61" customFormat="1" ht="32.1" customHeight="1" outlineLevel="1">
      <c r="C48" s="101"/>
      <c r="D48" s="78"/>
      <c r="E48" s="78"/>
      <c r="F48" s="159" t="s">
        <v>455</v>
      </c>
      <c r="G48" s="160"/>
      <c r="H48" s="161"/>
      <c r="I48" s="152" t="s">
        <v>450</v>
      </c>
      <c r="J48" s="157"/>
      <c r="K48" s="158"/>
      <c r="L48" s="152" t="s">
        <v>451</v>
      </c>
      <c r="M48" s="153"/>
      <c r="N48" s="154"/>
    </row>
    <row r="49" spans="3:14" s="61" customFormat="1" ht="14.25" outlineLevel="1">
      <c r="C49" s="102" t="str">
        <f>C3</f>
        <v>I.</v>
      </c>
      <c r="D49" s="79" t="str">
        <f t="shared" ref="D49:D67" si="23">D3</f>
        <v>PARDAVIMO PAJAMOS</v>
      </c>
      <c r="E49" s="78"/>
      <c r="F49" s="91">
        <v>-3572</v>
      </c>
      <c r="G49" s="86">
        <v>3600</v>
      </c>
      <c r="H49" s="92">
        <v>-9193</v>
      </c>
      <c r="I49" s="93">
        <v>-9.944597566747404E-2</v>
      </c>
      <c r="J49" s="89">
        <v>0.11129316474479858</v>
      </c>
      <c r="K49" s="90">
        <v>-0.25573761370907167</v>
      </c>
      <c r="L49" s="93">
        <v>-9.944597566747404E-2</v>
      </c>
      <c r="M49" s="89">
        <v>7.7953172415713137E-4</v>
      </c>
      <c r="N49" s="90">
        <v>-0.25515743756786102</v>
      </c>
    </row>
    <row r="50" spans="3:14" s="61" customFormat="1" ht="14.25" outlineLevel="1">
      <c r="C50" s="102" t="str">
        <f t="shared" ref="C50" si="24">C4</f>
        <v>II.</v>
      </c>
      <c r="D50" s="79" t="str">
        <f t="shared" si="23"/>
        <v>PARDAVIMO SAVIKAINA</v>
      </c>
      <c r="E50" s="78"/>
      <c r="F50" s="91">
        <v>-4881</v>
      </c>
      <c r="G50" s="86">
        <v>1543</v>
      </c>
      <c r="H50" s="92">
        <v>-1699</v>
      </c>
      <c r="I50" s="93">
        <v>-0.23613933236574747</v>
      </c>
      <c r="J50" s="89">
        <v>9.7726265121286973E-2</v>
      </c>
      <c r="K50" s="90">
        <v>-9.8026771290099235E-2</v>
      </c>
      <c r="L50" s="93">
        <v>-0.23613933236574747</v>
      </c>
      <c r="M50" s="89">
        <v>-0.16149008224479922</v>
      </c>
      <c r="N50" s="90">
        <v>-0.24368650217706822</v>
      </c>
    </row>
    <row r="51" spans="3:14" s="61" customFormat="1" ht="14.25" outlineLevel="1">
      <c r="C51" s="102" t="str">
        <f t="shared" ref="C51" si="25">C5</f>
        <v>III.</v>
      </c>
      <c r="D51" s="79" t="str">
        <f t="shared" si="23"/>
        <v>BENDRASIS PELNAS (NUOSTOLIAI)</v>
      </c>
      <c r="E51" s="78"/>
      <c r="F51" s="91">
        <v>1309</v>
      </c>
      <c r="G51" s="86">
        <v>2057</v>
      </c>
      <c r="H51" s="92">
        <v>-7494</v>
      </c>
      <c r="I51" s="93">
        <v>8.5841694537346705E-2</v>
      </c>
      <c r="J51" s="89">
        <v>0.12422997946611909</v>
      </c>
      <c r="K51" s="90">
        <v>-0.4025785656728445</v>
      </c>
      <c r="L51" s="93">
        <v>8.5841694537346705E-2</v>
      </c>
      <c r="M51" s="89">
        <v>0.22073578595317725</v>
      </c>
      <c r="N51" s="90">
        <v>-0.27070627582136536</v>
      </c>
    </row>
    <row r="52" spans="3:14" s="61" customFormat="1" ht="14.25" outlineLevel="1">
      <c r="C52" s="102" t="str">
        <f t="shared" ref="C52" si="26">C6</f>
        <v>IV.</v>
      </c>
      <c r="D52" s="79" t="str">
        <f t="shared" si="23"/>
        <v>VEIKLOS SĄNAUDOS</v>
      </c>
      <c r="E52" s="78"/>
      <c r="F52" s="91">
        <v>1368</v>
      </c>
      <c r="G52" s="86">
        <v>2167</v>
      </c>
      <c r="H52" s="92">
        <v>11012</v>
      </c>
      <c r="I52" s="93">
        <v>0.14097279472382523</v>
      </c>
      <c r="J52" s="89">
        <v>0.19571893063583815</v>
      </c>
      <c r="K52" s="90">
        <v>0.83178487801193446</v>
      </c>
      <c r="L52" s="93">
        <v>0.14097279472382523</v>
      </c>
      <c r="M52" s="89">
        <v>0.36428276999175596</v>
      </c>
      <c r="N52" s="90">
        <v>1.4990725474031328</v>
      </c>
    </row>
    <row r="53" spans="3:14" s="61" customFormat="1" ht="14.25" outlineLevel="1">
      <c r="C53" s="102" t="str">
        <f t="shared" ref="C53" si="27">C7</f>
        <v xml:space="preserve">  IV.1</v>
      </c>
      <c r="D53" s="79" t="str">
        <f t="shared" si="23"/>
        <v xml:space="preserve">  Pardavimo</v>
      </c>
      <c r="E53" s="78"/>
      <c r="F53" s="91">
        <v>-4</v>
      </c>
      <c r="G53" s="86">
        <v>349</v>
      </c>
      <c r="H53" s="92">
        <v>1494</v>
      </c>
      <c r="I53" s="93">
        <v>-1.5606710885680843E-3</v>
      </c>
      <c r="J53" s="89">
        <v>0.13638139898397811</v>
      </c>
      <c r="K53" s="90">
        <v>0.51375515818431916</v>
      </c>
      <c r="L53" s="93">
        <v>-1.5606710885680843E-3</v>
      </c>
      <c r="M53" s="89">
        <v>0.13460788138899726</v>
      </c>
      <c r="N53" s="90">
        <v>0.71751853296917678</v>
      </c>
    </row>
    <row r="54" spans="3:14" s="61" customFormat="1" ht="14.25" outlineLevel="1">
      <c r="C54" s="102" t="str">
        <f t="shared" ref="C54" si="28">C8</f>
        <v xml:space="preserve">  IV.2</v>
      </c>
      <c r="D54" s="79" t="str">
        <f t="shared" si="23"/>
        <v xml:space="preserve">  Bendrosios ir administracinės</v>
      </c>
      <c r="E54" s="78"/>
      <c r="F54" s="91">
        <v>1372</v>
      </c>
      <c r="G54" s="86">
        <v>1818</v>
      </c>
      <c r="H54" s="92">
        <v>9518</v>
      </c>
      <c r="I54" s="93">
        <v>0.19212995378798486</v>
      </c>
      <c r="J54" s="89">
        <v>0.21355573828262658</v>
      </c>
      <c r="K54" s="90">
        <v>0.92130481076372084</v>
      </c>
      <c r="L54" s="93">
        <v>0.19212995378798486</v>
      </c>
      <c r="M54" s="89">
        <v>0.44671614619801148</v>
      </c>
      <c r="N54" s="90">
        <v>1.7795826914997899</v>
      </c>
    </row>
    <row r="55" spans="3:14" s="61" customFormat="1" ht="14.25" outlineLevel="1">
      <c r="C55" s="102" t="str">
        <f t="shared" ref="C55" si="29">C9</f>
        <v>V.</v>
      </c>
      <c r="D55" s="79" t="str">
        <f t="shared" si="23"/>
        <v>TIPINĖS VEIKLOS PELNAS (NUOSTOLIAI)</v>
      </c>
      <c r="E55" s="78"/>
      <c r="F55" s="91">
        <v>-59</v>
      </c>
      <c r="G55" s="86">
        <v>-110</v>
      </c>
      <c r="H55" s="92">
        <v>-18506</v>
      </c>
      <c r="I55" s="93">
        <v>-1.0640216411181245E-2</v>
      </c>
      <c r="J55" s="89">
        <v>-2.005103900838498E-2</v>
      </c>
      <c r="K55" s="90">
        <v>-3.4423363095238093</v>
      </c>
      <c r="L55" s="93">
        <v>-1.0640216411181245E-2</v>
      </c>
      <c r="M55" s="89">
        <v>-3.0477908025247972E-2</v>
      </c>
      <c r="N55" s="90">
        <v>-3.3678990081154194</v>
      </c>
    </row>
    <row r="56" spans="3:14" s="61" customFormat="1" ht="14.25" outlineLevel="1">
      <c r="C56" s="102" t="str">
        <f t="shared" ref="C56" si="30">C10</f>
        <v>VI.</v>
      </c>
      <c r="D56" s="79" t="str">
        <f t="shared" si="23"/>
        <v>KITA VEIKLA</v>
      </c>
      <c r="E56" s="78"/>
      <c r="F56" s="91">
        <v>-9761</v>
      </c>
      <c r="G56" s="86">
        <v>1524</v>
      </c>
      <c r="H56" s="92">
        <v>-1862</v>
      </c>
      <c r="I56" s="93">
        <v>-0.96025577963600595</v>
      </c>
      <c r="J56" s="89">
        <v>3.7722772277227721</v>
      </c>
      <c r="K56" s="90">
        <v>-0.96576763485477179</v>
      </c>
      <c r="L56" s="93">
        <v>-0.96025577963600595</v>
      </c>
      <c r="M56" s="89">
        <v>-0.81032956222331531</v>
      </c>
      <c r="N56" s="90">
        <v>-0.99350713231677323</v>
      </c>
    </row>
    <row r="57" spans="3:14" s="61" customFormat="1" ht="14.25" outlineLevel="1">
      <c r="C57" s="102" t="str">
        <f t="shared" ref="C57" si="31">C11</f>
        <v xml:space="preserve">  VI.1.</v>
      </c>
      <c r="D57" s="79" t="str">
        <f t="shared" si="23"/>
        <v xml:space="preserve">  Pajamos</v>
      </c>
      <c r="E57" s="78"/>
      <c r="F57" s="91">
        <v>-10025</v>
      </c>
      <c r="G57" s="86">
        <v>2034</v>
      </c>
      <c r="H57" s="92">
        <v>-2026</v>
      </c>
      <c r="I57" s="93">
        <v>-0.96043303314811268</v>
      </c>
      <c r="J57" s="89">
        <v>4.924939467312349</v>
      </c>
      <c r="K57" s="90">
        <v>-0.82795259501430318</v>
      </c>
      <c r="L57" s="93">
        <v>-0.96043303314811268</v>
      </c>
      <c r="M57" s="89">
        <v>-0.7655681164974133</v>
      </c>
      <c r="N57" s="90">
        <v>-0.95966660279747074</v>
      </c>
    </row>
    <row r="58" spans="3:14" s="61" customFormat="1" ht="14.25" outlineLevel="1">
      <c r="C58" s="102" t="str">
        <f t="shared" ref="C58" si="32">C12</f>
        <v xml:space="preserve">  VI.2.</v>
      </c>
      <c r="D58" s="79" t="str">
        <f t="shared" si="23"/>
        <v xml:space="preserve">  Sąnaudos</v>
      </c>
      <c r="E58" s="78"/>
      <c r="F58" s="91">
        <v>-264</v>
      </c>
      <c r="G58" s="86">
        <v>510</v>
      </c>
      <c r="H58" s="92">
        <v>-164</v>
      </c>
      <c r="I58" s="93">
        <v>-0.96703296703296704</v>
      </c>
      <c r="J58" s="89">
        <v>56.666666666666664</v>
      </c>
      <c r="K58" s="90">
        <v>-0.31599229287090558</v>
      </c>
      <c r="L58" s="93">
        <v>-0.96703296703296704</v>
      </c>
      <c r="M58" s="89">
        <v>0.90109890109890112</v>
      </c>
      <c r="N58" s="90">
        <v>0.30036630036630035</v>
      </c>
    </row>
    <row r="59" spans="3:14" s="61" customFormat="1" ht="14.25" outlineLevel="1">
      <c r="C59" s="102" t="str">
        <f t="shared" ref="C59" si="33">C13</f>
        <v>VII.</v>
      </c>
      <c r="D59" s="79" t="str">
        <f t="shared" si="23"/>
        <v>FINANSINĖ IR INVESTICINĖ VEIKLA</v>
      </c>
      <c r="E59" s="78"/>
      <c r="F59" s="91">
        <v>7227</v>
      </c>
      <c r="G59" s="86">
        <v>5293</v>
      </c>
      <c r="H59" s="92">
        <v>-13197</v>
      </c>
      <c r="I59" s="93">
        <v>-14.779141104294478</v>
      </c>
      <c r="J59" s="89">
        <v>0.7855446720094984</v>
      </c>
      <c r="K59" s="90">
        <v>-1.0969162995594715</v>
      </c>
      <c r="L59" s="93">
        <v>-14.779141104294478</v>
      </c>
      <c r="M59" s="89">
        <v>-25.603271983640081</v>
      </c>
      <c r="N59" s="90">
        <v>1.3844580777096114</v>
      </c>
    </row>
    <row r="60" spans="3:14" s="61" customFormat="1" ht="14.25" outlineLevel="1">
      <c r="C60" s="102" t="str">
        <f t="shared" ref="C60" si="34">C14</f>
        <v xml:space="preserve">  VII.1.</v>
      </c>
      <c r="D60" s="79" t="str">
        <f t="shared" si="23"/>
        <v xml:space="preserve">  Pajamos</v>
      </c>
      <c r="E60" s="78"/>
      <c r="F60" s="91">
        <v>8268</v>
      </c>
      <c r="G60" s="86">
        <v>6196</v>
      </c>
      <c r="H60" s="92">
        <v>-13684</v>
      </c>
      <c r="I60" s="93">
        <v>11.947976878612717</v>
      </c>
      <c r="J60" s="89">
        <v>0.69151785714285718</v>
      </c>
      <c r="K60" s="90">
        <v>-0.90287674848244914</v>
      </c>
      <c r="L60" s="93">
        <v>11.947976878612717</v>
      </c>
      <c r="M60" s="89">
        <v>20.901734104046241</v>
      </c>
      <c r="N60" s="90">
        <v>1.1271676300578035</v>
      </c>
    </row>
    <row r="61" spans="3:14" s="61" customFormat="1" ht="14.25" outlineLevel="1">
      <c r="C61" s="102" t="str">
        <f t="shared" ref="C61" si="35">C15</f>
        <v xml:space="preserve">  VII.2.</v>
      </c>
      <c r="D61" s="79" t="str">
        <f t="shared" si="23"/>
        <v xml:space="preserve">  Sąnaudos</v>
      </c>
      <c r="E61" s="78"/>
      <c r="F61" s="91">
        <v>1041</v>
      </c>
      <c r="G61" s="86">
        <v>903</v>
      </c>
      <c r="H61" s="92">
        <v>-487</v>
      </c>
      <c r="I61" s="93">
        <v>0.88145639288738353</v>
      </c>
      <c r="J61" s="89">
        <v>0.40639063906390638</v>
      </c>
      <c r="K61" s="90">
        <v>-0.15584000000000001</v>
      </c>
      <c r="L61" s="93">
        <v>0.88145639288738353</v>
      </c>
      <c r="M61" s="89">
        <v>1.6460626587637595</v>
      </c>
      <c r="N61" s="90">
        <v>1.2337002540220152</v>
      </c>
    </row>
    <row r="62" spans="3:14" s="61" customFormat="1" ht="14.25" outlineLevel="1">
      <c r="C62" s="102" t="str">
        <f t="shared" ref="C62" si="36">C16</f>
        <v>VIII.</v>
      </c>
      <c r="D62" s="79" t="str">
        <f t="shared" si="23"/>
        <v>ĮPRASTINĖS VEIKLOS PELNAS (NUOSTOLIAI)</v>
      </c>
      <c r="E62" s="78"/>
      <c r="F62" s="91">
        <v>-2593</v>
      </c>
      <c r="G62" s="86">
        <v>6707</v>
      </c>
      <c r="H62" s="92">
        <v>-33565</v>
      </c>
      <c r="I62" s="93">
        <v>-0.17035674397214376</v>
      </c>
      <c r="J62" s="89">
        <v>0.53112131770668358</v>
      </c>
      <c r="K62" s="90">
        <v>-1.7359710369795707</v>
      </c>
      <c r="L62" s="93">
        <v>-0.17035674397214376</v>
      </c>
      <c r="M62" s="89">
        <v>0.27028447539583472</v>
      </c>
      <c r="N62" s="90">
        <v>-1.9348925826161225</v>
      </c>
    </row>
    <row r="63" spans="3:14" s="61" customFormat="1" ht="14.25" outlineLevel="1">
      <c r="C63" s="102" t="str">
        <f t="shared" ref="C63" si="37">C17</f>
        <v>IX.</v>
      </c>
      <c r="D63" s="79" t="str">
        <f t="shared" si="23"/>
        <v>PAGAUTĖ</v>
      </c>
      <c r="E63" s="78"/>
      <c r="F63" s="91">
        <v>1</v>
      </c>
      <c r="G63" s="86">
        <v>1</v>
      </c>
      <c r="H63" s="92">
        <v>1</v>
      </c>
      <c r="I63" s="93">
        <v>1</v>
      </c>
      <c r="J63" s="89">
        <v>0.5</v>
      </c>
      <c r="K63" s="90">
        <v>0.33333333333333331</v>
      </c>
      <c r="L63" s="93">
        <v>1</v>
      </c>
      <c r="M63" s="89">
        <v>2</v>
      </c>
      <c r="N63" s="90">
        <v>3</v>
      </c>
    </row>
    <row r="64" spans="3:14" s="61" customFormat="1" ht="14.25" outlineLevel="1">
      <c r="C64" s="102" t="str">
        <f t="shared" ref="C64" si="38">C18</f>
        <v>X.</v>
      </c>
      <c r="D64" s="79" t="str">
        <f t="shared" si="23"/>
        <v>NETEKIMAI</v>
      </c>
      <c r="E64" s="78"/>
      <c r="F64" s="91">
        <v>-1</v>
      </c>
      <c r="G64" s="86">
        <v>-1</v>
      </c>
      <c r="H64" s="92">
        <v>-1</v>
      </c>
      <c r="I64" s="93">
        <v>-0.1</v>
      </c>
      <c r="J64" s="89">
        <v>-0.1111111111111111</v>
      </c>
      <c r="K64" s="90">
        <v>-0.125</v>
      </c>
      <c r="L64" s="93">
        <v>-0.1</v>
      </c>
      <c r="M64" s="89">
        <v>-0.2</v>
      </c>
      <c r="N64" s="90">
        <v>-0.3</v>
      </c>
    </row>
    <row r="65" spans="1:48" s="61" customFormat="1" ht="14.25" outlineLevel="1">
      <c r="C65" s="102" t="str">
        <f t="shared" ref="C65" si="39">C19</f>
        <v>XI.</v>
      </c>
      <c r="D65" s="79" t="str">
        <f t="shared" si="23"/>
        <v>PELNAS (NUOSTOLIAI) PRIEŠ APMOKESTINIMĄ</v>
      </c>
      <c r="E65" s="78"/>
      <c r="F65" s="91">
        <v>-2591</v>
      </c>
      <c r="G65" s="86">
        <v>6709</v>
      </c>
      <c r="H65" s="92">
        <v>-33563</v>
      </c>
      <c r="I65" s="93">
        <v>-0.17032605837496714</v>
      </c>
      <c r="J65" s="89">
        <v>0.5315743601933286</v>
      </c>
      <c r="K65" s="90">
        <v>-1.736316606311433</v>
      </c>
      <c r="L65" s="93">
        <v>-0.17032605837496714</v>
      </c>
      <c r="M65" s="89">
        <v>0.27070733631343674</v>
      </c>
      <c r="N65" s="90">
        <v>-1.9356429134893505</v>
      </c>
    </row>
    <row r="66" spans="1:48" s="61" customFormat="1" ht="14.25" outlineLevel="1">
      <c r="C66" s="102" t="str">
        <f t="shared" ref="C66" si="40">C20</f>
        <v>XII.</v>
      </c>
      <c r="D66" s="79" t="str">
        <f t="shared" si="23"/>
        <v>PELNO MOKESTIS</v>
      </c>
      <c r="E66" s="78"/>
      <c r="F66" s="91">
        <v>-286</v>
      </c>
      <c r="G66" s="86">
        <v>819</v>
      </c>
      <c r="H66" s="92">
        <v>-4767</v>
      </c>
      <c r="I66" s="93">
        <v>-0.12582490101187857</v>
      </c>
      <c r="J66" s="89">
        <v>0.41217916456970305</v>
      </c>
      <c r="K66" s="90">
        <v>-1.6988595866001426</v>
      </c>
      <c r="L66" s="93">
        <v>-0.12582490101187857</v>
      </c>
      <c r="M66" s="89">
        <v>0.23449186097668279</v>
      </c>
      <c r="N66" s="90">
        <v>-1.8627364716234052</v>
      </c>
    </row>
    <row r="67" spans="1:48" s="61" customFormat="1" ht="14.25" outlineLevel="1">
      <c r="C67" s="102" t="str">
        <f t="shared" ref="C67" si="41">C21</f>
        <v>XIII.</v>
      </c>
      <c r="D67" s="79" t="str">
        <f t="shared" si="23"/>
        <v>GRYNASIS PELNAS (NUOSTOLIAI)</v>
      </c>
      <c r="E67" s="78"/>
      <c r="F67" s="91">
        <v>-2305</v>
      </c>
      <c r="G67" s="86">
        <v>5890</v>
      </c>
      <c r="H67" s="92">
        <v>-28796</v>
      </c>
      <c r="I67" s="93">
        <v>-0.17814359687765668</v>
      </c>
      <c r="J67" s="89">
        <v>0.55388376904269321</v>
      </c>
      <c r="K67" s="90">
        <v>-1.7426773178407164</v>
      </c>
      <c r="L67" s="93">
        <v>-0.17814359687765668</v>
      </c>
      <c r="M67" s="89">
        <v>0.2770693252956179</v>
      </c>
      <c r="N67" s="90">
        <v>-1.9484504212072031</v>
      </c>
    </row>
    <row r="68" spans="1:48" s="61" customFormat="1">
      <c r="E68" s="78"/>
    </row>
    <row r="69" spans="1:48" s="61" customFormat="1" ht="20.100000000000001" customHeight="1" thickBot="1">
      <c r="C69" s="149" t="s">
        <v>348</v>
      </c>
      <c r="D69" s="150"/>
      <c r="E69" s="150"/>
      <c r="F69" s="150"/>
      <c r="G69" s="151"/>
      <c r="H69" s="151"/>
      <c r="I69" s="145"/>
      <c r="J69" s="145"/>
      <c r="K69" s="145"/>
      <c r="L69" s="145"/>
      <c r="M69" s="145"/>
      <c r="N69" s="145"/>
    </row>
    <row r="70" spans="1:48" s="61" customFormat="1" ht="20.100000000000001" customHeight="1" thickBot="1">
      <c r="C70" s="121" t="str">
        <f>C2</f>
        <v>Eil. nr.</v>
      </c>
      <c r="D70" s="123" t="str">
        <f t="shared" ref="D70:H70" si="42">D2</f>
        <v>STRAIPSNIAI</v>
      </c>
      <c r="E70" s="74">
        <f t="shared" si="42"/>
        <v>2009</v>
      </c>
      <c r="F70" s="73">
        <f t="shared" si="42"/>
        <v>2010</v>
      </c>
      <c r="G70" s="73">
        <f t="shared" si="42"/>
        <v>2011</v>
      </c>
      <c r="H70" s="75">
        <f t="shared" si="42"/>
        <v>2012</v>
      </c>
      <c r="I70" s="76" t="str">
        <f>CONCATENATE(F70," - ",E70)</f>
        <v>2010 - 2009</v>
      </c>
      <c r="J70" s="73" t="str">
        <f>CONCATENATE(G70," - ",F70)</f>
        <v>2011 - 2010</v>
      </c>
      <c r="K70" s="75" t="str">
        <f>CONCATENATE(H70," - ",G70)</f>
        <v>2012 - 2011</v>
      </c>
      <c r="L70" s="76" t="str">
        <f>CONCATENATE(F70," - ",$E70)</f>
        <v>2010 - 2009</v>
      </c>
      <c r="M70" s="73" t="str">
        <f t="shared" ref="M70" si="43">CONCATENATE(G70," - ",$E70)</f>
        <v>2011 - 2009</v>
      </c>
      <c r="N70" s="75" t="str">
        <f t="shared" ref="N70" si="44">CONCATENATE(H70," - ",$E70)</f>
        <v>2012 - 2009</v>
      </c>
    </row>
    <row r="71" spans="1:48" s="61" customFormat="1" ht="13.5" thickBot="1">
      <c r="D71" s="101"/>
      <c r="E71" s="155" t="s">
        <v>258</v>
      </c>
      <c r="F71" s="156"/>
      <c r="G71" s="156"/>
      <c r="H71" s="156"/>
      <c r="I71" s="146" t="s">
        <v>452</v>
      </c>
      <c r="J71" s="147"/>
      <c r="K71" s="148"/>
      <c r="L71" s="146" t="s">
        <v>453</v>
      </c>
      <c r="M71" s="147"/>
      <c r="N71" s="148"/>
    </row>
    <row r="72" spans="1:48" s="61" customFormat="1" ht="14.25">
      <c r="C72" s="122" t="s">
        <v>255</v>
      </c>
      <c r="D72" s="102" t="s">
        <v>192</v>
      </c>
      <c r="E72" s="84">
        <v>208</v>
      </c>
      <c r="F72" s="84">
        <v>201</v>
      </c>
      <c r="G72" s="84">
        <v>192</v>
      </c>
      <c r="H72" s="84">
        <v>189</v>
      </c>
      <c r="I72" s="91">
        <f>IF(ISERROR(F72-E72),"",(F72-E72))</f>
        <v>-7</v>
      </c>
      <c r="J72" s="86">
        <f t="shared" ref="J72:J73" si="45">IF(ISERROR(G72-F72),"",(G72-F72))</f>
        <v>-9</v>
      </c>
      <c r="K72" s="92">
        <f t="shared" ref="K72:K73" si="46">IF(ISERROR(H72-G72),"",(H72-G72))</f>
        <v>-3</v>
      </c>
      <c r="L72" s="91">
        <f>IF(ISERROR(F72-$E72),"",(F72-$E72))</f>
        <v>-7</v>
      </c>
      <c r="M72" s="86">
        <f t="shared" ref="M72:M73" si="47">IF(ISERROR(G72-$E72),"",(G72-$E72))</f>
        <v>-16</v>
      </c>
      <c r="N72" s="92">
        <f t="shared" ref="N72:N73" si="48">IF(ISERROR(H72-$E72),"",(H72-$E72))</f>
        <v>-19</v>
      </c>
    </row>
    <row r="73" spans="1:48" s="61" customFormat="1" ht="14.25">
      <c r="C73" s="122" t="s">
        <v>256</v>
      </c>
      <c r="D73" s="102" t="s">
        <v>156</v>
      </c>
      <c r="E73" s="84">
        <v>500000</v>
      </c>
      <c r="F73" s="84">
        <v>500000</v>
      </c>
      <c r="G73" s="84">
        <v>500000</v>
      </c>
      <c r="H73" s="84">
        <v>500000</v>
      </c>
      <c r="I73" s="91">
        <f t="shared" ref="I73" si="49">IF(ISERROR(F73-E73),"",(F73-E73))</f>
        <v>0</v>
      </c>
      <c r="J73" s="86">
        <f t="shared" si="45"/>
        <v>0</v>
      </c>
      <c r="K73" s="92">
        <f t="shared" si="46"/>
        <v>0</v>
      </c>
      <c r="L73" s="91">
        <f t="shared" ref="L73" si="50">IF(ISERROR(F73-$E73),"",(F73-$E73))</f>
        <v>0</v>
      </c>
      <c r="M73" s="86">
        <f t="shared" si="47"/>
        <v>0</v>
      </c>
      <c r="N73" s="92">
        <f t="shared" si="48"/>
        <v>0</v>
      </c>
    </row>
    <row r="74" spans="1:48" customFormat="1" ht="14.25">
      <c r="A74" s="62"/>
      <c r="B74" s="62"/>
      <c r="C74" s="122" t="s">
        <v>349</v>
      </c>
      <c r="D74" s="102" t="s">
        <v>374</v>
      </c>
      <c r="E74" s="84">
        <v>4680</v>
      </c>
      <c r="F74" s="84">
        <v>2867</v>
      </c>
      <c r="G74" s="84">
        <v>1720</v>
      </c>
      <c r="H74" s="84">
        <v>2166</v>
      </c>
      <c r="I74" s="91">
        <f t="shared" ref="I74:I76" si="51">IF(ISERROR(F74-E74),"",(F74-E74))</f>
        <v>-1813</v>
      </c>
      <c r="J74" s="86">
        <f t="shared" ref="J74:J76" si="52">IF(ISERROR(G74-F74),"",(G74-F74))</f>
        <v>-1147</v>
      </c>
      <c r="K74" s="92">
        <f t="shared" ref="K74:K76" si="53">IF(ISERROR(H74-G74),"",(H74-G74))</f>
        <v>446</v>
      </c>
      <c r="L74" s="91">
        <f t="shared" ref="L74:L76" si="54">IF(ISERROR(F74-$E74),"",(F74-$E74))</f>
        <v>-1813</v>
      </c>
      <c r="M74" s="86">
        <f t="shared" ref="M74:M76" si="55">IF(ISERROR(G74-$E74),"",(G74-$E74))</f>
        <v>-2960</v>
      </c>
      <c r="N74" s="92">
        <f t="shared" ref="N74:N76" si="56">IF(ISERROR(H74-$E74),"",(H74-$E74))</f>
        <v>-2514</v>
      </c>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row>
    <row r="75" spans="1:48" customFormat="1" ht="14.25">
      <c r="A75" s="62"/>
      <c r="B75" s="62"/>
      <c r="C75" s="122" t="s">
        <v>257</v>
      </c>
      <c r="D75" s="102" t="s">
        <v>375</v>
      </c>
      <c r="E75" s="84">
        <v>-14013</v>
      </c>
      <c r="F75" s="84">
        <v>-52127</v>
      </c>
      <c r="G75" s="84">
        <v>-33270</v>
      </c>
      <c r="H75" s="84">
        <v>-5502</v>
      </c>
      <c r="I75" s="91">
        <f t="shared" si="51"/>
        <v>-38114</v>
      </c>
      <c r="J75" s="86">
        <f t="shared" si="52"/>
        <v>18857</v>
      </c>
      <c r="K75" s="92">
        <f t="shared" si="53"/>
        <v>27768</v>
      </c>
      <c r="L75" s="91">
        <f t="shared" si="54"/>
        <v>-38114</v>
      </c>
      <c r="M75" s="86">
        <f t="shared" si="55"/>
        <v>-19257</v>
      </c>
      <c r="N75" s="92">
        <f t="shared" si="56"/>
        <v>8511</v>
      </c>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row>
    <row r="76" spans="1:48" customFormat="1" ht="14.25">
      <c r="A76" s="62"/>
      <c r="B76" s="62"/>
      <c r="C76" s="122" t="s">
        <v>350</v>
      </c>
      <c r="D76" s="102" t="s">
        <v>373</v>
      </c>
      <c r="E76" s="84">
        <v>-1174</v>
      </c>
      <c r="F76" s="84">
        <v>-1948</v>
      </c>
      <c r="G76" s="84">
        <v>-1665</v>
      </c>
      <c r="H76" s="84">
        <v>-2065</v>
      </c>
      <c r="I76" s="91">
        <f t="shared" si="51"/>
        <v>-774</v>
      </c>
      <c r="J76" s="86">
        <f t="shared" si="52"/>
        <v>283</v>
      </c>
      <c r="K76" s="92">
        <f t="shared" si="53"/>
        <v>-400</v>
      </c>
      <c r="L76" s="91">
        <f t="shared" si="54"/>
        <v>-774</v>
      </c>
      <c r="M76" s="86">
        <f t="shared" si="55"/>
        <v>-491</v>
      </c>
      <c r="N76" s="92">
        <f t="shared" si="56"/>
        <v>-891</v>
      </c>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row>
    <row r="77" spans="1:48" s="61" customFormat="1"/>
    <row r="78" spans="1:48" s="61" customFormat="1"/>
    <row r="79" spans="1:48" s="61" customFormat="1"/>
    <row r="80" spans="1:48" s="61" customFormat="1"/>
    <row r="81" s="61" customFormat="1"/>
    <row r="82" s="61" customFormat="1"/>
    <row r="83" s="61" customFormat="1"/>
    <row r="84" s="61" customFormat="1"/>
    <row r="85" s="61" customFormat="1"/>
    <row r="86" s="61" customFormat="1"/>
    <row r="87" s="61" customFormat="1"/>
    <row r="88" s="61" customFormat="1"/>
    <row r="89" s="61" customFormat="1"/>
    <row r="90" s="61" customFormat="1"/>
    <row r="91" s="61" customFormat="1"/>
    <row r="92" s="61" customFormat="1"/>
    <row r="93" s="61" customFormat="1"/>
    <row r="94" s="61" customFormat="1"/>
    <row r="95" s="61" customFormat="1"/>
    <row r="96" s="61" customFormat="1"/>
    <row r="97" s="61" customFormat="1"/>
    <row r="98" s="61" customFormat="1"/>
    <row r="99" s="61" customFormat="1"/>
    <row r="100" s="61" customFormat="1"/>
    <row r="101" s="61" customFormat="1"/>
    <row r="102" s="61" customFormat="1"/>
    <row r="103" s="61" customFormat="1"/>
    <row r="104" s="61" customFormat="1"/>
    <row r="105" s="61" customFormat="1"/>
    <row r="106" s="61" customFormat="1"/>
    <row r="107" s="61" customFormat="1"/>
    <row r="108" s="61" customFormat="1"/>
    <row r="109" s="61" customFormat="1"/>
    <row r="110" s="61" customFormat="1"/>
    <row r="111" s="61" customFormat="1"/>
    <row r="112" s="61" customFormat="1"/>
    <row r="113" s="61" customFormat="1"/>
    <row r="114" s="61" customFormat="1"/>
    <row r="115" s="61" customFormat="1"/>
    <row r="116" s="61" customFormat="1"/>
    <row r="117" s="61" customFormat="1"/>
    <row r="118" s="61" customFormat="1"/>
    <row r="119" s="61" customFormat="1"/>
    <row r="120" s="61" customFormat="1"/>
    <row r="121" s="61" customFormat="1"/>
    <row r="122" s="61" customFormat="1"/>
    <row r="123" s="61" customFormat="1"/>
    <row r="124" s="61" customFormat="1"/>
    <row r="125" s="61" customFormat="1"/>
    <row r="126" s="61" customFormat="1"/>
    <row r="127" s="61" customFormat="1"/>
    <row r="128" s="61" customFormat="1"/>
    <row r="129" s="61" customFormat="1"/>
    <row r="130" s="61" customFormat="1"/>
    <row r="131" s="61" customFormat="1"/>
    <row r="132" s="61" customFormat="1"/>
    <row r="133" s="61" customFormat="1"/>
    <row r="134" s="61" customFormat="1"/>
    <row r="135" s="61" customFormat="1"/>
    <row r="136" s="61" customFormat="1"/>
    <row r="137" s="61" customFormat="1"/>
    <row r="138" s="61" customFormat="1"/>
    <row r="139" s="61" customFormat="1"/>
    <row r="140" s="61" customFormat="1"/>
    <row r="141" s="61" customFormat="1"/>
    <row r="142" s="61" customFormat="1"/>
    <row r="143" s="61" customFormat="1"/>
    <row r="144" s="61" customFormat="1"/>
    <row r="145" s="61" customFormat="1"/>
    <row r="146" s="61" customFormat="1"/>
    <row r="147" s="61" customFormat="1"/>
    <row r="148" s="61" customFormat="1"/>
    <row r="149" s="61" customFormat="1"/>
    <row r="150" s="61" customFormat="1"/>
    <row r="151" s="61" customFormat="1"/>
    <row r="152" s="61" customFormat="1"/>
    <row r="153" s="61" customFormat="1"/>
    <row r="154" s="61" customFormat="1"/>
    <row r="155" s="61" customFormat="1"/>
    <row r="156" s="61" customFormat="1"/>
    <row r="157" s="61" customFormat="1"/>
    <row r="158" s="61" customFormat="1"/>
    <row r="159" s="61" customFormat="1"/>
    <row r="160" s="61" customFormat="1"/>
    <row r="161" s="61" customFormat="1"/>
    <row r="162" s="61" customFormat="1"/>
    <row r="163" s="61" customFormat="1"/>
    <row r="164" s="61" customFormat="1"/>
    <row r="165" s="61" customFormat="1"/>
    <row r="166" s="61" customFormat="1"/>
    <row r="167" s="61" customFormat="1"/>
    <row r="168" s="61" customFormat="1"/>
    <row r="169" s="61" customFormat="1"/>
    <row r="170" s="61" customFormat="1"/>
    <row r="171" s="61" customFormat="1"/>
    <row r="172" s="61" customFormat="1"/>
    <row r="173" s="61" customFormat="1"/>
    <row r="174" s="61" customFormat="1"/>
    <row r="175" s="61" customFormat="1"/>
    <row r="176" s="61" customFormat="1"/>
    <row r="177" spans="4:9" s="61" customFormat="1"/>
    <row r="178" spans="4:9" s="61" customFormat="1"/>
    <row r="179" spans="4:9" s="61" customFormat="1" hidden="1">
      <c r="D179" s="62" t="s">
        <v>155</v>
      </c>
      <c r="E179" s="64">
        <f>E5-E6+E10</f>
        <v>15710</v>
      </c>
      <c r="F179" s="64">
        <f>F5-F6+F10</f>
        <v>5890</v>
      </c>
      <c r="G179" s="64">
        <f>G5-G6+G10</f>
        <v>7304</v>
      </c>
      <c r="H179" s="64">
        <f>H5-H6+H10</f>
        <v>-13064</v>
      </c>
    </row>
    <row r="180" spans="4:9" s="61" customFormat="1" hidden="1">
      <c r="D180" s="62" t="s">
        <v>154</v>
      </c>
      <c r="E180" s="64">
        <f>E179+PL!E74</f>
        <v>20390</v>
      </c>
      <c r="F180" s="64">
        <f>F179+PL!F74</f>
        <v>8757</v>
      </c>
      <c r="G180" s="64">
        <f>G179+PL!G74</f>
        <v>9024</v>
      </c>
      <c r="H180" s="64">
        <f>H179+PL!H74</f>
        <v>-10898</v>
      </c>
    </row>
    <row r="181" spans="4:9" s="61" customFormat="1" hidden="1">
      <c r="D181" s="65" t="s">
        <v>144</v>
      </c>
      <c r="E181" s="66">
        <f>E19-PL!E76</f>
        <v>16386</v>
      </c>
      <c r="F181" s="66">
        <f>F19-PL!F76</f>
        <v>14569</v>
      </c>
      <c r="G181" s="66">
        <f>G19-PL!G76</f>
        <v>20995</v>
      </c>
      <c r="H181" s="66">
        <f>H19-PL!H76</f>
        <v>-12168</v>
      </c>
      <c r="I181" s="63"/>
    </row>
    <row r="182" spans="4:9" s="61" customFormat="1" hidden="1">
      <c r="D182" s="65" t="s">
        <v>145</v>
      </c>
      <c r="E182" s="66">
        <f>E19-PL!E76+PL!E74</f>
        <v>21066</v>
      </c>
      <c r="F182" s="66">
        <f>F19-PL!F76+PL!F74</f>
        <v>17436</v>
      </c>
      <c r="G182" s="66">
        <f>G19-PL!G76+PL!G74</f>
        <v>22715</v>
      </c>
      <c r="H182" s="66">
        <f>H19-PL!H76+PL!H74</f>
        <v>-10002</v>
      </c>
      <c r="I182" s="63"/>
    </row>
    <row r="183" spans="4:9" s="61" customFormat="1" hidden="1">
      <c r="E183" s="64">
        <f t="shared" ref="E183:H184" si="57">E181-E179</f>
        <v>676</v>
      </c>
      <c r="F183" s="64">
        <f t="shared" si="57"/>
        <v>8679</v>
      </c>
      <c r="G183" s="64">
        <f t="shared" si="57"/>
        <v>13691</v>
      </c>
      <c r="H183" s="64">
        <f t="shared" si="57"/>
        <v>896</v>
      </c>
    </row>
    <row r="184" spans="4:9" s="61" customFormat="1" hidden="1">
      <c r="E184" s="64">
        <f t="shared" si="57"/>
        <v>676</v>
      </c>
      <c r="F184" s="64">
        <f t="shared" si="57"/>
        <v>8679</v>
      </c>
      <c r="G184" s="64">
        <f t="shared" si="57"/>
        <v>13691</v>
      </c>
      <c r="H184" s="64">
        <f t="shared" si="57"/>
        <v>896</v>
      </c>
    </row>
    <row r="185" spans="4:9" s="61" customFormat="1" hidden="1">
      <c r="E185" s="64">
        <f>-PL!E76+E13</f>
        <v>685</v>
      </c>
      <c r="F185" s="64">
        <f>-PL!F76+F13</f>
        <v>8686</v>
      </c>
      <c r="G185" s="64">
        <f>-PL!G76+G13</f>
        <v>13696</v>
      </c>
      <c r="H185" s="64">
        <f>-PL!H76+H13</f>
        <v>899</v>
      </c>
    </row>
    <row r="186" spans="4:9" s="61" customFormat="1"/>
    <row r="187" spans="4:9" s="61" customFormat="1" hidden="1">
      <c r="D187" s="62" t="s">
        <v>253</v>
      </c>
      <c r="E187" s="61">
        <f>PL!E76</f>
        <v>-1174</v>
      </c>
      <c r="F187" s="61">
        <f>PL!F76</f>
        <v>-1948</v>
      </c>
      <c r="G187" s="61">
        <f>PL!G76</f>
        <v>-1665</v>
      </c>
      <c r="H187" s="61">
        <f>PL!H76</f>
        <v>-2065</v>
      </c>
    </row>
    <row r="188" spans="4:9" s="61" customFormat="1" hidden="1">
      <c r="D188" s="62" t="s">
        <v>180</v>
      </c>
      <c r="E188" s="61" t="e">
        <f>PL!#REF!</f>
        <v>#REF!</v>
      </c>
      <c r="F188" s="61" t="e">
        <f>PL!#REF!</f>
        <v>#REF!</v>
      </c>
      <c r="G188" s="61" t="e">
        <f>PL!#REF!</f>
        <v>#REF!</v>
      </c>
      <c r="H188" s="61" t="e">
        <f>PL!#REF!</f>
        <v>#REF!</v>
      </c>
    </row>
    <row r="189" spans="4:9" s="61" customFormat="1"/>
    <row r="190" spans="4:9" s="61" customFormat="1"/>
    <row r="191" spans="4:9" s="61" customFormat="1"/>
    <row r="192" spans="4:9" s="61" customFormat="1"/>
    <row r="193" s="61" customFormat="1"/>
    <row r="194" s="61" customFormat="1"/>
    <row r="195" s="61" customFormat="1"/>
    <row r="196" s="61" customFormat="1"/>
    <row r="197" s="61" customFormat="1"/>
    <row r="198" s="61" customFormat="1"/>
    <row r="199" s="61" customFormat="1"/>
    <row r="200" s="61" customFormat="1"/>
    <row r="201" s="61" customFormat="1"/>
    <row r="202" s="61" customFormat="1"/>
    <row r="203" s="61" customFormat="1"/>
    <row r="204" s="61" customFormat="1"/>
    <row r="205" s="61" customFormat="1"/>
    <row r="206" s="61" customFormat="1"/>
    <row r="207" s="61" customFormat="1"/>
    <row r="208" s="61" customFormat="1"/>
    <row r="209" s="61" customFormat="1"/>
    <row r="210" s="61" customFormat="1"/>
    <row r="211" s="61" customFormat="1"/>
    <row r="212" s="61" customFormat="1"/>
    <row r="213" s="61" customFormat="1"/>
    <row r="214" s="61" customFormat="1"/>
    <row r="215" s="61" customFormat="1"/>
    <row r="216" s="61" customFormat="1"/>
    <row r="217" s="61" customFormat="1"/>
    <row r="218" s="61" customFormat="1"/>
    <row r="219" s="61" customFormat="1"/>
    <row r="220" s="61" customFormat="1"/>
    <row r="221" s="61" customFormat="1"/>
    <row r="222" s="61" customFormat="1"/>
    <row r="223" s="61" customFormat="1"/>
    <row r="224" s="61" customFormat="1"/>
    <row r="225" s="61" customFormat="1"/>
    <row r="226" s="61" customFormat="1"/>
    <row r="227" s="61" customFormat="1"/>
    <row r="228" s="61" customFormat="1"/>
    <row r="229" s="61" customFormat="1"/>
    <row r="230" s="61" customFormat="1"/>
    <row r="231" s="61" customFormat="1"/>
    <row r="232" s="61" customFormat="1"/>
    <row r="233" s="61" customFormat="1"/>
    <row r="234" s="61" customFormat="1"/>
    <row r="235" s="61" customFormat="1"/>
    <row r="236" s="61" customFormat="1"/>
    <row r="237" s="61" customFormat="1"/>
    <row r="238" s="61" customFormat="1"/>
    <row r="239" s="61" customFormat="1"/>
    <row r="240" s="61" customFormat="1"/>
    <row r="241" s="61" customFormat="1"/>
    <row r="242" s="61" customFormat="1"/>
    <row r="243" s="61" customFormat="1"/>
    <row r="244" s="61" customFormat="1"/>
    <row r="245" s="61" customFormat="1"/>
    <row r="246" s="61" customFormat="1"/>
    <row r="247" s="61" customFormat="1"/>
    <row r="248" s="61" customFormat="1"/>
    <row r="249" s="61" customFormat="1"/>
    <row r="250" s="61" customFormat="1"/>
    <row r="251" s="61" customFormat="1"/>
    <row r="252" s="61" customFormat="1"/>
    <row r="253" s="61" customFormat="1"/>
    <row r="254" s="61" customFormat="1"/>
    <row r="255" s="61" customFormat="1"/>
    <row r="256" s="61" customFormat="1"/>
    <row r="257" s="61" customFormat="1"/>
    <row r="258" s="61" customFormat="1"/>
    <row r="259" s="61" customFormat="1"/>
    <row r="260" s="61" customFormat="1"/>
    <row r="261" s="61" customFormat="1"/>
    <row r="262" s="61" customFormat="1"/>
    <row r="263" s="61" customFormat="1"/>
    <row r="264" s="61" customFormat="1"/>
    <row r="265" s="61" customFormat="1"/>
    <row r="266" s="61" customFormat="1"/>
    <row r="267" s="61" customFormat="1"/>
    <row r="268" s="61" customFormat="1"/>
    <row r="269" s="61" customFormat="1"/>
    <row r="270" s="61" customFormat="1"/>
    <row r="271" s="61" customFormat="1"/>
    <row r="272" s="61" customFormat="1"/>
    <row r="273" s="61" customFormat="1"/>
    <row r="274" s="61" customFormat="1"/>
    <row r="275" s="61" customFormat="1"/>
    <row r="276" s="61" customFormat="1"/>
    <row r="277" s="61" customFormat="1"/>
    <row r="278" s="61" customFormat="1"/>
    <row r="279" s="61" customFormat="1"/>
    <row r="280" s="61" customFormat="1"/>
    <row r="281" s="61" customFormat="1"/>
    <row r="282" s="61" customFormat="1"/>
    <row r="283" s="61" customFormat="1"/>
    <row r="284" s="61" customFormat="1"/>
    <row r="285" s="61" customFormat="1"/>
    <row r="286" s="61" customFormat="1"/>
    <row r="287" s="61" customFormat="1"/>
    <row r="288" s="61" customFormat="1"/>
    <row r="289" s="61" customFormat="1"/>
    <row r="290" s="61" customFormat="1"/>
    <row r="291" s="61" customFormat="1"/>
    <row r="292" s="61" customFormat="1"/>
    <row r="293" s="61" customFormat="1"/>
    <row r="294" s="61" customFormat="1"/>
    <row r="295" s="61" customFormat="1"/>
    <row r="296" s="61" customFormat="1"/>
    <row r="297" s="61" customFormat="1"/>
    <row r="298" s="61" customFormat="1"/>
    <row r="299" s="61" customFormat="1"/>
    <row r="300" s="61" customFormat="1"/>
    <row r="301" s="61" customFormat="1"/>
    <row r="302" s="61" customFormat="1"/>
    <row r="303" s="61" customFormat="1"/>
    <row r="304" s="61" customFormat="1"/>
    <row r="305" s="61" customFormat="1"/>
    <row r="306" s="61" customFormat="1"/>
    <row r="307" s="61" customFormat="1"/>
    <row r="308" s="61" customFormat="1"/>
    <row r="309" s="61" customFormat="1"/>
    <row r="310" s="61" customFormat="1"/>
    <row r="311" s="61" customFormat="1"/>
    <row r="312" s="61" customFormat="1"/>
    <row r="313" s="61" customFormat="1"/>
    <row r="314" s="61" customFormat="1"/>
    <row r="315" s="61" customFormat="1"/>
    <row r="316" s="61" customFormat="1"/>
    <row r="317" s="61" customFormat="1"/>
    <row r="318" s="61" customFormat="1"/>
    <row r="319" s="61" customFormat="1"/>
    <row r="320" s="61" customFormat="1"/>
    <row r="321" s="61" customFormat="1"/>
    <row r="322" s="61" customFormat="1"/>
    <row r="323" s="61" customFormat="1"/>
    <row r="324" s="61" customFormat="1"/>
    <row r="325" s="61" customFormat="1"/>
    <row r="326" s="61" customFormat="1"/>
    <row r="327" s="61" customFormat="1"/>
    <row r="328" s="61" customFormat="1"/>
    <row r="329" s="61" customFormat="1"/>
    <row r="330" s="61" customFormat="1"/>
    <row r="331" s="61" customFormat="1"/>
    <row r="332" s="61" customFormat="1"/>
    <row r="333" s="61" customFormat="1"/>
    <row r="334" s="61" customFormat="1"/>
    <row r="335" s="61" customFormat="1"/>
    <row r="336" s="61" customFormat="1"/>
    <row r="337" s="61" customFormat="1"/>
    <row r="338" s="61" customFormat="1"/>
    <row r="339" s="61" customFormat="1"/>
    <row r="340" s="61" customFormat="1"/>
    <row r="341" s="61" customFormat="1"/>
    <row r="342" s="61" customFormat="1"/>
    <row r="343" s="61" customFormat="1"/>
    <row r="344" s="61" customFormat="1"/>
    <row r="345" s="61" customFormat="1"/>
    <row r="346" s="61" customFormat="1"/>
    <row r="347" s="61" customFormat="1"/>
    <row r="348" s="61" customFormat="1"/>
    <row r="349" s="61" customFormat="1"/>
    <row r="350" s="61" customFormat="1"/>
    <row r="351" s="61" customFormat="1"/>
    <row r="352" s="61" customFormat="1"/>
    <row r="353" s="61" customFormat="1"/>
    <row r="354" s="61" customFormat="1"/>
    <row r="355" s="61" customFormat="1"/>
    <row r="356" s="61" customFormat="1"/>
    <row r="357" s="61" customFormat="1"/>
    <row r="358" s="61" customFormat="1"/>
    <row r="359" s="61" customFormat="1"/>
    <row r="360" s="61" customFormat="1"/>
    <row r="361" s="61" customFormat="1"/>
    <row r="362" s="61" customFormat="1"/>
    <row r="363" s="61" customFormat="1"/>
    <row r="364" s="61" customFormat="1"/>
    <row r="365" s="61" customFormat="1"/>
    <row r="366" s="61" customFormat="1"/>
    <row r="367" s="61" customFormat="1"/>
    <row r="368" s="61" customFormat="1"/>
    <row r="369" s="61" customFormat="1"/>
    <row r="370" s="61" customFormat="1"/>
    <row r="371" s="61" customFormat="1"/>
    <row r="372" s="61" customFormat="1"/>
    <row r="373" s="61" customFormat="1"/>
    <row r="374" s="61" customFormat="1"/>
    <row r="375" s="61" customFormat="1"/>
    <row r="376" s="61" customFormat="1"/>
    <row r="377" s="61" customFormat="1"/>
    <row r="378" s="61" customFormat="1"/>
    <row r="379" s="61" customFormat="1"/>
    <row r="380" s="61" customFormat="1"/>
    <row r="381" s="61" customFormat="1"/>
    <row r="382" s="61" customFormat="1"/>
    <row r="383" s="61" customFormat="1"/>
    <row r="384" s="61" customFormat="1"/>
    <row r="385" s="61" customFormat="1"/>
    <row r="386" s="61" customFormat="1"/>
    <row r="387" s="61" customFormat="1"/>
    <row r="388" s="61" customFormat="1"/>
    <row r="389" s="61" customFormat="1"/>
    <row r="390" s="61" customFormat="1"/>
    <row r="391" s="61" customFormat="1"/>
    <row r="392" s="61" customFormat="1"/>
    <row r="393" s="61" customFormat="1"/>
    <row r="394" s="61" customFormat="1"/>
    <row r="395" s="61" customFormat="1"/>
    <row r="396" s="61" customFormat="1"/>
    <row r="397" s="61" customFormat="1"/>
    <row r="398" s="61" customFormat="1"/>
    <row r="399" s="61" customFormat="1"/>
    <row r="400" s="61" customFormat="1"/>
    <row r="401" s="61" customFormat="1"/>
    <row r="402" s="61" customFormat="1"/>
    <row r="403" s="61" customFormat="1"/>
    <row r="404" s="61" customFormat="1"/>
    <row r="405" s="61" customFormat="1"/>
    <row r="406" s="61" customFormat="1"/>
    <row r="407" s="61" customFormat="1"/>
    <row r="408" s="61" customFormat="1"/>
    <row r="409" s="61" customFormat="1"/>
  </sheetData>
  <mergeCells count="13">
    <mergeCell ref="C1:H1"/>
    <mergeCell ref="L25:N25"/>
    <mergeCell ref="C23:N23"/>
    <mergeCell ref="I71:K71"/>
    <mergeCell ref="L71:N71"/>
    <mergeCell ref="C69:N69"/>
    <mergeCell ref="L48:N48"/>
    <mergeCell ref="E71:H71"/>
    <mergeCell ref="I48:K48"/>
    <mergeCell ref="F48:H48"/>
    <mergeCell ref="E25:H25"/>
    <mergeCell ref="I25:K25"/>
    <mergeCell ref="C46:N4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sheetPr codeName="Sheet2">
    <tabColor theme="0" tint="-0.14999847407452621"/>
  </sheetPr>
  <dimension ref="A1:BA414"/>
  <sheetViews>
    <sheetView showGridLines="0" tabSelected="1" zoomScale="95" zoomScaleNormal="95" workbookViewId="0">
      <pane xSplit="4" ySplit="4" topLeftCell="S50" activePane="bottomRight" state="frozen"/>
      <selection pane="topRight" activeCell="E1" sqref="E1"/>
      <selection pane="bottomLeft" activeCell="A5" sqref="A5"/>
      <selection pane="bottomRight" activeCell="AD56" sqref="AD56"/>
    </sheetView>
  </sheetViews>
  <sheetFormatPr defaultRowHeight="12.75" outlineLevelCol="1"/>
  <cols>
    <col min="1" max="1" width="2.42578125" style="61" customWidth="1"/>
    <col min="2" max="2" width="10.7109375" style="61" hidden="1" customWidth="1" outlineLevel="1"/>
    <col min="3" max="3" width="9.140625" style="1" collapsed="1"/>
    <col min="4" max="4" width="30.42578125" style="2" customWidth="1"/>
    <col min="5" max="8" width="14.42578125" style="1" bestFit="1" customWidth="1"/>
    <col min="9" max="9" width="7.28515625" style="61" customWidth="1"/>
    <col min="10" max="13" width="9.28515625" style="61" customWidth="1" outlineLevel="1"/>
    <col min="14" max="19" width="10" style="61" customWidth="1" outlineLevel="1"/>
    <col min="20" max="20" width="7" style="61" customWidth="1"/>
    <col min="21" max="23" width="12.5703125" style="61" customWidth="1" outlineLevel="1"/>
    <col min="24" max="29" width="11.42578125" style="61" customWidth="1" outlineLevel="1"/>
    <col min="30" max="53" width="9.140625" style="61"/>
    <col min="54" max="16384" width="9.140625" style="1"/>
  </cols>
  <sheetData>
    <row r="1" spans="2:29" s="61" customFormat="1" ht="13.5" thickBot="1">
      <c r="D1" s="67"/>
    </row>
    <row r="2" spans="2:29" s="61" customFormat="1" ht="29.45" customHeight="1" thickBot="1">
      <c r="D2" s="67"/>
      <c r="E2" s="155" t="s">
        <v>341</v>
      </c>
      <c r="F2" s="156"/>
      <c r="G2" s="156"/>
      <c r="H2" s="156"/>
      <c r="I2" s="170" t="s">
        <v>379</v>
      </c>
      <c r="J2" s="177" t="s">
        <v>379</v>
      </c>
      <c r="K2" s="178"/>
      <c r="L2" s="178"/>
      <c r="M2" s="178"/>
      <c r="N2" s="178"/>
      <c r="O2" s="178"/>
      <c r="P2" s="178"/>
      <c r="Q2" s="118"/>
      <c r="R2" s="118"/>
      <c r="S2" s="118"/>
      <c r="T2" s="170" t="s">
        <v>381</v>
      </c>
      <c r="U2" s="149" t="s">
        <v>378</v>
      </c>
      <c r="V2" s="145"/>
      <c r="W2" s="145"/>
      <c r="X2" s="145"/>
      <c r="Y2" s="145"/>
      <c r="Z2" s="145"/>
      <c r="AA2" s="145"/>
      <c r="AB2" s="145"/>
      <c r="AC2" s="145"/>
    </row>
    <row r="3" spans="2:29" ht="18" customHeight="1" thickBot="1">
      <c r="C3" s="13"/>
      <c r="D3" s="17" t="s">
        <v>0</v>
      </c>
      <c r="E3" s="168">
        <v>2009</v>
      </c>
      <c r="F3" s="168">
        <v>2010</v>
      </c>
      <c r="G3" s="168">
        <v>2011</v>
      </c>
      <c r="H3" s="168">
        <v>2012</v>
      </c>
      <c r="I3" s="170"/>
      <c r="J3" s="174" t="s">
        <v>380</v>
      </c>
      <c r="K3" s="175"/>
      <c r="L3" s="175"/>
      <c r="M3" s="176"/>
      <c r="N3" s="171" t="s">
        <v>448</v>
      </c>
      <c r="O3" s="172"/>
      <c r="P3" s="173"/>
      <c r="Q3" s="171" t="s">
        <v>454</v>
      </c>
      <c r="R3" s="172"/>
      <c r="S3" s="173"/>
      <c r="T3" s="170"/>
      <c r="U3" s="141" t="s">
        <v>436</v>
      </c>
      <c r="V3" s="142" t="s">
        <v>444</v>
      </c>
      <c r="W3" s="143" t="s">
        <v>445</v>
      </c>
      <c r="X3" s="76" t="s">
        <v>439</v>
      </c>
      <c r="Y3" s="73" t="s">
        <v>440</v>
      </c>
      <c r="Z3" s="75" t="s">
        <v>441</v>
      </c>
      <c r="AA3" s="76" t="s">
        <v>439</v>
      </c>
      <c r="AB3" s="73" t="s">
        <v>442</v>
      </c>
      <c r="AC3" s="75" t="s">
        <v>443</v>
      </c>
    </row>
    <row r="4" spans="2:29" ht="26.1" customHeight="1">
      <c r="C4" s="15"/>
      <c r="D4" s="16"/>
      <c r="E4" s="169"/>
      <c r="F4" s="169"/>
      <c r="G4" s="169"/>
      <c r="H4" s="169"/>
      <c r="I4" s="170"/>
      <c r="J4" s="76">
        <v>2009</v>
      </c>
      <c r="K4" s="73">
        <v>2010</v>
      </c>
      <c r="L4" s="73">
        <v>2011</v>
      </c>
      <c r="M4" s="75">
        <v>2012</v>
      </c>
      <c r="N4" s="76" t="s">
        <v>436</v>
      </c>
      <c r="O4" s="73" t="s">
        <v>444</v>
      </c>
      <c r="P4" s="75" t="s">
        <v>445</v>
      </c>
      <c r="Q4" s="76" t="s">
        <v>436</v>
      </c>
      <c r="R4" s="73" t="s">
        <v>437</v>
      </c>
      <c r="S4" s="75" t="s">
        <v>438</v>
      </c>
      <c r="T4" s="170"/>
      <c r="U4" s="159" t="s">
        <v>452</v>
      </c>
      <c r="V4" s="160"/>
      <c r="W4" s="161"/>
      <c r="X4" s="165" t="s">
        <v>450</v>
      </c>
      <c r="Y4" s="166"/>
      <c r="Z4" s="167"/>
      <c r="AA4" s="165" t="s">
        <v>451</v>
      </c>
      <c r="AB4" s="166"/>
      <c r="AC4" s="167"/>
    </row>
    <row r="5" spans="2:29" ht="15">
      <c r="B5" s="62" t="s">
        <v>118</v>
      </c>
      <c r="C5" s="3" t="s">
        <v>1</v>
      </c>
      <c r="D5" s="4" t="s">
        <v>2</v>
      </c>
      <c r="E5" s="80">
        <v>109373</v>
      </c>
      <c r="F5" s="80">
        <v>362442</v>
      </c>
      <c r="G5" s="80">
        <v>365243</v>
      </c>
      <c r="H5" s="80">
        <v>408027</v>
      </c>
      <c r="J5" s="93">
        <v>0.86029024265544496</v>
      </c>
      <c r="K5" s="89">
        <v>0.95081218913303533</v>
      </c>
      <c r="L5" s="89">
        <v>0.95437964787223484</v>
      </c>
      <c r="M5" s="90">
        <v>0.97519161964307477</v>
      </c>
      <c r="N5" s="119">
        <v>9.0521946477590376</v>
      </c>
      <c r="O5" s="120">
        <v>0.35674587391995027</v>
      </c>
      <c r="P5" s="128">
        <v>2.0811971770839932</v>
      </c>
      <c r="Q5" s="119">
        <v>9.0521946477590376</v>
      </c>
      <c r="R5" s="120">
        <v>9.4089405216789874</v>
      </c>
      <c r="S5" s="128">
        <v>11.490137698762981</v>
      </c>
      <c r="U5" s="91">
        <v>253069</v>
      </c>
      <c r="V5" s="86">
        <v>2801</v>
      </c>
      <c r="W5" s="92">
        <v>42784</v>
      </c>
      <c r="X5" s="93">
        <v>2.3138160240644399</v>
      </c>
      <c r="Y5" s="89">
        <v>7.7281330530126202E-3</v>
      </c>
      <c r="Z5" s="90">
        <v>0.11713845302990064</v>
      </c>
      <c r="AA5" s="93">
        <v>2.3138160240644399</v>
      </c>
      <c r="AB5" s="89">
        <v>2.3394256352116152</v>
      </c>
      <c r="AC5" s="90">
        <v>2.7306007881286973</v>
      </c>
    </row>
    <row r="6" spans="2:29">
      <c r="B6" s="62" t="s">
        <v>119</v>
      </c>
      <c r="C6" s="5" t="s">
        <v>3</v>
      </c>
      <c r="D6" s="6" t="s">
        <v>4</v>
      </c>
      <c r="E6" s="70">
        <v>179</v>
      </c>
      <c r="F6" s="70">
        <v>210</v>
      </c>
      <c r="G6" s="70">
        <v>331</v>
      </c>
      <c r="H6" s="70">
        <v>1044</v>
      </c>
      <c r="J6" s="93">
        <v>1.4079521768199158E-3</v>
      </c>
      <c r="K6" s="89">
        <v>5.509034817100044E-4</v>
      </c>
      <c r="L6" s="89">
        <v>8.6490271804171394E-4</v>
      </c>
      <c r="M6" s="90">
        <v>2.4951781399450775E-3</v>
      </c>
      <c r="N6" s="119">
        <v>-8.5704869510991141E-2</v>
      </c>
      <c r="O6" s="120">
        <v>3.1399923633170956E-2</v>
      </c>
      <c r="P6" s="128">
        <v>0.16302754219033633</v>
      </c>
      <c r="Q6" s="119">
        <v>-8.5704869510991141E-2</v>
      </c>
      <c r="R6" s="120">
        <v>-5.4304945877820185E-2</v>
      </c>
      <c r="S6" s="128">
        <v>0.10872259631251617</v>
      </c>
      <c r="U6" s="91">
        <v>31</v>
      </c>
      <c r="V6" s="86">
        <v>121</v>
      </c>
      <c r="W6" s="92">
        <v>713</v>
      </c>
      <c r="X6" s="93">
        <v>0.17318435754189945</v>
      </c>
      <c r="Y6" s="89">
        <v>0.57619047619047614</v>
      </c>
      <c r="Z6" s="90">
        <v>2.1540785498489425</v>
      </c>
      <c r="AA6" s="93">
        <v>0.17318435754189945</v>
      </c>
      <c r="AB6" s="89">
        <v>0.84916201117318435</v>
      </c>
      <c r="AC6" s="90">
        <v>4.8324022346368718</v>
      </c>
    </row>
    <row r="7" spans="2:29">
      <c r="B7" s="62"/>
      <c r="C7" s="7" t="s">
        <v>277</v>
      </c>
      <c r="D7" s="8" t="s">
        <v>272</v>
      </c>
      <c r="E7" s="71">
        <v>179</v>
      </c>
      <c r="F7" s="71">
        <v>210</v>
      </c>
      <c r="G7" s="71">
        <v>331</v>
      </c>
      <c r="H7" s="71">
        <v>1044</v>
      </c>
      <c r="J7" s="93">
        <v>1.4079521768199158E-3</v>
      </c>
      <c r="K7" s="89">
        <v>5.509034817100044E-4</v>
      </c>
      <c r="L7" s="89">
        <v>8.6490271804171394E-4</v>
      </c>
      <c r="M7" s="90">
        <v>2.4951781399450775E-3</v>
      </c>
      <c r="N7" s="119">
        <v>-8.5704869510991141E-2</v>
      </c>
      <c r="O7" s="120">
        <v>3.1399923633170956E-2</v>
      </c>
      <c r="P7" s="128">
        <v>0.16302754219033633</v>
      </c>
      <c r="Q7" s="119">
        <v>-8.5704869510991141E-2</v>
      </c>
      <c r="R7" s="120">
        <v>-5.4304945877820185E-2</v>
      </c>
      <c r="S7" s="128">
        <v>0.10872259631251617</v>
      </c>
      <c r="U7" s="91">
        <v>31</v>
      </c>
      <c r="V7" s="86">
        <v>121</v>
      </c>
      <c r="W7" s="92">
        <v>713</v>
      </c>
      <c r="X7" s="93">
        <v>0.17318435754189945</v>
      </c>
      <c r="Y7" s="89">
        <v>0.57619047619047614</v>
      </c>
      <c r="Z7" s="90">
        <v>2.1540785498489425</v>
      </c>
      <c r="AA7" s="93">
        <v>0.17318435754189945</v>
      </c>
      <c r="AB7" s="89">
        <v>0.84916201117318435</v>
      </c>
      <c r="AC7" s="90">
        <v>4.8324022346368718</v>
      </c>
    </row>
    <row r="8" spans="2:29">
      <c r="B8" s="62"/>
      <c r="C8" s="7" t="s">
        <v>278</v>
      </c>
      <c r="D8" s="8" t="s">
        <v>273</v>
      </c>
      <c r="E8" s="71">
        <v>0</v>
      </c>
      <c r="F8" s="71">
        <v>0</v>
      </c>
      <c r="G8" s="71">
        <v>0</v>
      </c>
      <c r="H8" s="71">
        <v>0</v>
      </c>
      <c r="J8" s="93">
        <v>0</v>
      </c>
      <c r="K8" s="89">
        <v>0</v>
      </c>
      <c r="L8" s="89">
        <v>0</v>
      </c>
      <c r="M8" s="90">
        <v>0</v>
      </c>
      <c r="N8" s="119">
        <v>0</v>
      </c>
      <c r="O8" s="120">
        <v>0</v>
      </c>
      <c r="P8" s="128">
        <v>0</v>
      </c>
      <c r="Q8" s="119">
        <v>0</v>
      </c>
      <c r="R8" s="120">
        <v>0</v>
      </c>
      <c r="S8" s="128">
        <v>0</v>
      </c>
      <c r="U8" s="91">
        <v>0</v>
      </c>
      <c r="V8" s="86">
        <v>0</v>
      </c>
      <c r="W8" s="92">
        <v>0</v>
      </c>
      <c r="X8" s="93" t="s">
        <v>435</v>
      </c>
      <c r="Y8" s="89" t="s">
        <v>435</v>
      </c>
      <c r="Z8" s="90" t="s">
        <v>435</v>
      </c>
      <c r="AA8" s="93" t="s">
        <v>435</v>
      </c>
      <c r="AB8" s="89" t="s">
        <v>435</v>
      </c>
      <c r="AC8" s="90" t="s">
        <v>435</v>
      </c>
    </row>
    <row r="9" spans="2:29">
      <c r="B9" s="62"/>
      <c r="C9" s="7" t="s">
        <v>279</v>
      </c>
      <c r="D9" s="8" t="s">
        <v>274</v>
      </c>
      <c r="E9" s="71">
        <v>0</v>
      </c>
      <c r="F9" s="71">
        <v>0</v>
      </c>
      <c r="G9" s="71">
        <v>0</v>
      </c>
      <c r="H9" s="71">
        <v>0</v>
      </c>
      <c r="J9" s="93">
        <v>0</v>
      </c>
      <c r="K9" s="89">
        <v>0</v>
      </c>
      <c r="L9" s="89">
        <v>0</v>
      </c>
      <c r="M9" s="90">
        <v>0</v>
      </c>
      <c r="N9" s="119">
        <v>0</v>
      </c>
      <c r="O9" s="120">
        <v>0</v>
      </c>
      <c r="P9" s="128">
        <v>0</v>
      </c>
      <c r="Q9" s="119">
        <v>0</v>
      </c>
      <c r="R9" s="120">
        <v>0</v>
      </c>
      <c r="S9" s="128">
        <v>0</v>
      </c>
      <c r="U9" s="91">
        <v>0</v>
      </c>
      <c r="V9" s="86">
        <v>0</v>
      </c>
      <c r="W9" s="92">
        <v>0</v>
      </c>
      <c r="X9" s="93" t="s">
        <v>435</v>
      </c>
      <c r="Y9" s="89" t="s">
        <v>435</v>
      </c>
      <c r="Z9" s="90" t="s">
        <v>435</v>
      </c>
      <c r="AA9" s="93" t="s">
        <v>435</v>
      </c>
      <c r="AB9" s="89" t="s">
        <v>435</v>
      </c>
      <c r="AC9" s="90" t="s">
        <v>435</v>
      </c>
    </row>
    <row r="10" spans="2:29">
      <c r="B10" s="62"/>
      <c r="C10" s="7" t="s">
        <v>280</v>
      </c>
      <c r="D10" s="8" t="s">
        <v>275</v>
      </c>
      <c r="E10" s="71">
        <v>0</v>
      </c>
      <c r="F10" s="71">
        <v>0</v>
      </c>
      <c r="G10" s="71">
        <v>0</v>
      </c>
      <c r="H10" s="71">
        <v>0</v>
      </c>
      <c r="J10" s="93">
        <v>0</v>
      </c>
      <c r="K10" s="89">
        <v>0</v>
      </c>
      <c r="L10" s="89">
        <v>0</v>
      </c>
      <c r="M10" s="90">
        <v>0</v>
      </c>
      <c r="N10" s="119">
        <v>0</v>
      </c>
      <c r="O10" s="120">
        <v>0</v>
      </c>
      <c r="P10" s="128">
        <v>0</v>
      </c>
      <c r="Q10" s="119">
        <v>0</v>
      </c>
      <c r="R10" s="120">
        <v>0</v>
      </c>
      <c r="S10" s="128">
        <v>0</v>
      </c>
      <c r="U10" s="91">
        <v>0</v>
      </c>
      <c r="V10" s="86">
        <v>0</v>
      </c>
      <c r="W10" s="92">
        <v>0</v>
      </c>
      <c r="X10" s="93" t="s">
        <v>435</v>
      </c>
      <c r="Y10" s="89" t="s">
        <v>435</v>
      </c>
      <c r="Z10" s="90" t="s">
        <v>435</v>
      </c>
      <c r="AA10" s="93" t="s">
        <v>435</v>
      </c>
      <c r="AB10" s="89" t="s">
        <v>435</v>
      </c>
      <c r="AC10" s="90" t="s">
        <v>435</v>
      </c>
    </row>
    <row r="11" spans="2:29">
      <c r="B11" s="62"/>
      <c r="C11" s="7" t="s">
        <v>281</v>
      </c>
      <c r="D11" s="8" t="s">
        <v>276</v>
      </c>
      <c r="E11" s="71">
        <v>0</v>
      </c>
      <c r="F11" s="71">
        <v>0</v>
      </c>
      <c r="G11" s="71">
        <v>0</v>
      </c>
      <c r="H11" s="71">
        <v>0</v>
      </c>
      <c r="J11" s="93">
        <v>0</v>
      </c>
      <c r="K11" s="89">
        <v>0</v>
      </c>
      <c r="L11" s="89">
        <v>0</v>
      </c>
      <c r="M11" s="90">
        <v>0</v>
      </c>
      <c r="N11" s="119">
        <v>0</v>
      </c>
      <c r="O11" s="120">
        <v>0</v>
      </c>
      <c r="P11" s="128">
        <v>0</v>
      </c>
      <c r="Q11" s="119">
        <v>0</v>
      </c>
      <c r="R11" s="120">
        <v>0</v>
      </c>
      <c r="S11" s="128">
        <v>0</v>
      </c>
      <c r="U11" s="91">
        <v>0</v>
      </c>
      <c r="V11" s="86">
        <v>0</v>
      </c>
      <c r="W11" s="92">
        <v>0</v>
      </c>
      <c r="X11" s="93" t="s">
        <v>435</v>
      </c>
      <c r="Y11" s="89" t="s">
        <v>435</v>
      </c>
      <c r="Z11" s="90" t="s">
        <v>435</v>
      </c>
      <c r="AA11" s="93" t="s">
        <v>435</v>
      </c>
      <c r="AB11" s="89" t="s">
        <v>435</v>
      </c>
      <c r="AC11" s="90" t="s">
        <v>435</v>
      </c>
    </row>
    <row r="12" spans="2:29">
      <c r="B12" s="62" t="s">
        <v>120</v>
      </c>
      <c r="C12" s="5" t="s">
        <v>5</v>
      </c>
      <c r="D12" s="6" t="s">
        <v>6</v>
      </c>
      <c r="E12" s="70">
        <v>16194</v>
      </c>
      <c r="F12" s="70">
        <v>17949</v>
      </c>
      <c r="G12" s="70">
        <v>30131</v>
      </c>
      <c r="H12" s="70">
        <v>70530</v>
      </c>
      <c r="J12" s="93">
        <v>0.1273764109017973</v>
      </c>
      <c r="K12" s="89">
        <v>4.7086507586727951E-2</v>
      </c>
      <c r="L12" s="89">
        <v>7.8732277333277589E-2</v>
      </c>
      <c r="M12" s="90">
        <v>0.1685679254888183</v>
      </c>
      <c r="N12" s="119">
        <v>-8.028990331506936</v>
      </c>
      <c r="O12" s="120">
        <v>3.1645769746549637</v>
      </c>
      <c r="P12" s="128">
        <v>8.9835648155540717</v>
      </c>
      <c r="Q12" s="119">
        <v>-8.028990331506936</v>
      </c>
      <c r="R12" s="120">
        <v>-4.864413356851971</v>
      </c>
      <c r="S12" s="128">
        <v>4.1191514587020999</v>
      </c>
      <c r="U12" s="91">
        <v>1755</v>
      </c>
      <c r="V12" s="86">
        <v>12182</v>
      </c>
      <c r="W12" s="92">
        <v>40399</v>
      </c>
      <c r="X12" s="93">
        <v>0.10837347165616895</v>
      </c>
      <c r="Y12" s="89">
        <v>0.67870076327371998</v>
      </c>
      <c r="Z12" s="90">
        <v>1.3407786001128406</v>
      </c>
      <c r="AA12" s="93">
        <v>0.10837347165616895</v>
      </c>
      <c r="AB12" s="89">
        <v>0.86062739286155365</v>
      </c>
      <c r="AC12" s="90">
        <v>3.3553167839940721</v>
      </c>
    </row>
    <row r="13" spans="2:29">
      <c r="B13" s="62"/>
      <c r="C13" s="7" t="s">
        <v>282</v>
      </c>
      <c r="D13" s="8" t="s">
        <v>283</v>
      </c>
      <c r="E13" s="71">
        <v>16194</v>
      </c>
      <c r="F13" s="71">
        <v>17949</v>
      </c>
      <c r="G13" s="71">
        <v>30131</v>
      </c>
      <c r="H13" s="71">
        <v>70530</v>
      </c>
      <c r="J13" s="93">
        <v>0.1273764109017973</v>
      </c>
      <c r="K13" s="89">
        <v>4.7086507586727951E-2</v>
      </c>
      <c r="L13" s="89">
        <v>7.8732277333277589E-2</v>
      </c>
      <c r="M13" s="90">
        <v>0.1685679254888183</v>
      </c>
      <c r="N13" s="119">
        <v>-8.028990331506936</v>
      </c>
      <c r="O13" s="120">
        <v>3.1645769746549637</v>
      </c>
      <c r="P13" s="128">
        <v>8.9835648155540717</v>
      </c>
      <c r="Q13" s="119">
        <v>-8.028990331506936</v>
      </c>
      <c r="R13" s="120">
        <v>-4.864413356851971</v>
      </c>
      <c r="S13" s="128">
        <v>4.1191514587020999</v>
      </c>
      <c r="U13" s="91">
        <v>1755</v>
      </c>
      <c r="V13" s="86">
        <v>12182</v>
      </c>
      <c r="W13" s="92">
        <v>40399</v>
      </c>
      <c r="X13" s="93">
        <v>0.10837347165616895</v>
      </c>
      <c r="Y13" s="89">
        <v>0.67870076327371998</v>
      </c>
      <c r="Z13" s="90">
        <v>1.3407786001128406</v>
      </c>
      <c r="AA13" s="93">
        <v>0.10837347165616895</v>
      </c>
      <c r="AB13" s="89">
        <v>0.86062739286155365</v>
      </c>
      <c r="AC13" s="90">
        <v>3.3553167839940721</v>
      </c>
    </row>
    <row r="14" spans="2:29">
      <c r="B14" s="62"/>
      <c r="C14" s="7" t="s">
        <v>284</v>
      </c>
      <c r="D14" s="8" t="s">
        <v>285</v>
      </c>
      <c r="E14" s="71">
        <v>0</v>
      </c>
      <c r="F14" s="71">
        <v>0</v>
      </c>
      <c r="G14" s="71">
        <v>0</v>
      </c>
      <c r="H14" s="71">
        <v>0</v>
      </c>
      <c r="J14" s="93">
        <v>0</v>
      </c>
      <c r="K14" s="89">
        <v>0</v>
      </c>
      <c r="L14" s="89">
        <v>0</v>
      </c>
      <c r="M14" s="90">
        <v>0</v>
      </c>
      <c r="N14" s="119">
        <v>0</v>
      </c>
      <c r="O14" s="120">
        <v>0</v>
      </c>
      <c r="P14" s="128">
        <v>0</v>
      </c>
      <c r="Q14" s="119">
        <v>0</v>
      </c>
      <c r="R14" s="120">
        <v>0</v>
      </c>
      <c r="S14" s="128">
        <v>0</v>
      </c>
      <c r="U14" s="91">
        <v>0</v>
      </c>
      <c r="V14" s="86">
        <v>0</v>
      </c>
      <c r="W14" s="92">
        <v>0</v>
      </c>
      <c r="X14" s="93" t="s">
        <v>435</v>
      </c>
      <c r="Y14" s="89" t="s">
        <v>435</v>
      </c>
      <c r="Z14" s="90" t="s">
        <v>435</v>
      </c>
      <c r="AA14" s="93" t="s">
        <v>435</v>
      </c>
      <c r="AB14" s="89" t="s">
        <v>435</v>
      </c>
      <c r="AC14" s="90" t="s">
        <v>435</v>
      </c>
    </row>
    <row r="15" spans="2:29">
      <c r="B15" s="62"/>
      <c r="C15" s="7" t="s">
        <v>286</v>
      </c>
      <c r="D15" s="8" t="s">
        <v>287</v>
      </c>
      <c r="E15" s="71">
        <v>0</v>
      </c>
      <c r="F15" s="71">
        <v>0</v>
      </c>
      <c r="G15" s="71">
        <v>0</v>
      </c>
      <c r="H15" s="71">
        <v>0</v>
      </c>
      <c r="J15" s="93">
        <v>0</v>
      </c>
      <c r="K15" s="89">
        <v>0</v>
      </c>
      <c r="L15" s="89">
        <v>0</v>
      </c>
      <c r="M15" s="90">
        <v>0</v>
      </c>
      <c r="N15" s="119">
        <v>0</v>
      </c>
      <c r="O15" s="120">
        <v>0</v>
      </c>
      <c r="P15" s="128">
        <v>0</v>
      </c>
      <c r="Q15" s="119">
        <v>0</v>
      </c>
      <c r="R15" s="120">
        <v>0</v>
      </c>
      <c r="S15" s="128">
        <v>0</v>
      </c>
      <c r="U15" s="91">
        <v>0</v>
      </c>
      <c r="V15" s="86">
        <v>0</v>
      </c>
      <c r="W15" s="92">
        <v>0</v>
      </c>
      <c r="X15" s="93" t="s">
        <v>435</v>
      </c>
      <c r="Y15" s="89" t="s">
        <v>435</v>
      </c>
      <c r="Z15" s="90" t="s">
        <v>435</v>
      </c>
      <c r="AA15" s="93" t="s">
        <v>435</v>
      </c>
      <c r="AB15" s="89" t="s">
        <v>435</v>
      </c>
      <c r="AC15" s="90" t="s">
        <v>435</v>
      </c>
    </row>
    <row r="16" spans="2:29">
      <c r="B16" s="62"/>
      <c r="C16" s="7" t="s">
        <v>288</v>
      </c>
      <c r="D16" s="8" t="s">
        <v>289</v>
      </c>
      <c r="E16" s="71">
        <v>0</v>
      </c>
      <c r="F16" s="71">
        <v>0</v>
      </c>
      <c r="G16" s="71">
        <v>0</v>
      </c>
      <c r="H16" s="71">
        <v>0</v>
      </c>
      <c r="J16" s="93">
        <v>0</v>
      </c>
      <c r="K16" s="89">
        <v>0</v>
      </c>
      <c r="L16" s="89">
        <v>0</v>
      </c>
      <c r="M16" s="90">
        <v>0</v>
      </c>
      <c r="N16" s="119">
        <v>0</v>
      </c>
      <c r="O16" s="120">
        <v>0</v>
      </c>
      <c r="P16" s="128">
        <v>0</v>
      </c>
      <c r="Q16" s="119">
        <v>0</v>
      </c>
      <c r="R16" s="120">
        <v>0</v>
      </c>
      <c r="S16" s="128">
        <v>0</v>
      </c>
      <c r="U16" s="91">
        <v>0</v>
      </c>
      <c r="V16" s="86">
        <v>0</v>
      </c>
      <c r="W16" s="92">
        <v>0</v>
      </c>
      <c r="X16" s="93" t="s">
        <v>435</v>
      </c>
      <c r="Y16" s="89" t="s">
        <v>435</v>
      </c>
      <c r="Z16" s="90" t="s">
        <v>435</v>
      </c>
      <c r="AA16" s="93" t="s">
        <v>435</v>
      </c>
      <c r="AB16" s="89" t="s">
        <v>435</v>
      </c>
      <c r="AC16" s="90" t="s">
        <v>435</v>
      </c>
    </row>
    <row r="17" spans="2:29">
      <c r="B17" s="62"/>
      <c r="C17" s="7" t="s">
        <v>290</v>
      </c>
      <c r="D17" s="8" t="s">
        <v>291</v>
      </c>
      <c r="E17" s="71">
        <v>0</v>
      </c>
      <c r="F17" s="71">
        <v>0</v>
      </c>
      <c r="G17" s="71">
        <v>0</v>
      </c>
      <c r="H17" s="71">
        <v>0</v>
      </c>
      <c r="J17" s="93">
        <v>0</v>
      </c>
      <c r="K17" s="89">
        <v>0</v>
      </c>
      <c r="L17" s="89">
        <v>0</v>
      </c>
      <c r="M17" s="90">
        <v>0</v>
      </c>
      <c r="N17" s="119">
        <v>0</v>
      </c>
      <c r="O17" s="120">
        <v>0</v>
      </c>
      <c r="P17" s="128">
        <v>0</v>
      </c>
      <c r="Q17" s="119">
        <v>0</v>
      </c>
      <c r="R17" s="120">
        <v>0</v>
      </c>
      <c r="S17" s="128">
        <v>0</v>
      </c>
      <c r="U17" s="91">
        <v>0</v>
      </c>
      <c r="V17" s="86">
        <v>0</v>
      </c>
      <c r="W17" s="92">
        <v>0</v>
      </c>
      <c r="X17" s="93" t="s">
        <v>435</v>
      </c>
      <c r="Y17" s="89" t="s">
        <v>435</v>
      </c>
      <c r="Z17" s="90" t="s">
        <v>435</v>
      </c>
      <c r="AA17" s="93" t="s">
        <v>435</v>
      </c>
      <c r="AB17" s="89" t="s">
        <v>435</v>
      </c>
      <c r="AC17" s="90" t="s">
        <v>435</v>
      </c>
    </row>
    <row r="18" spans="2:29">
      <c r="B18" s="62"/>
      <c r="C18" s="7" t="s">
        <v>292</v>
      </c>
      <c r="D18" s="8" t="s">
        <v>293</v>
      </c>
      <c r="E18" s="71">
        <v>0</v>
      </c>
      <c r="F18" s="71">
        <v>0</v>
      </c>
      <c r="G18" s="71">
        <v>0</v>
      </c>
      <c r="H18" s="71">
        <v>0</v>
      </c>
      <c r="J18" s="93">
        <v>0</v>
      </c>
      <c r="K18" s="89">
        <v>0</v>
      </c>
      <c r="L18" s="89">
        <v>0</v>
      </c>
      <c r="M18" s="90">
        <v>0</v>
      </c>
      <c r="N18" s="119">
        <v>0</v>
      </c>
      <c r="O18" s="120">
        <v>0</v>
      </c>
      <c r="P18" s="128">
        <v>0</v>
      </c>
      <c r="Q18" s="119">
        <v>0</v>
      </c>
      <c r="R18" s="120">
        <v>0</v>
      </c>
      <c r="S18" s="128">
        <v>0</v>
      </c>
      <c r="U18" s="91">
        <v>0</v>
      </c>
      <c r="V18" s="86">
        <v>0</v>
      </c>
      <c r="W18" s="92">
        <v>0</v>
      </c>
      <c r="X18" s="93" t="s">
        <v>435</v>
      </c>
      <c r="Y18" s="89" t="s">
        <v>435</v>
      </c>
      <c r="Z18" s="90" t="s">
        <v>435</v>
      </c>
      <c r="AA18" s="93" t="s">
        <v>435</v>
      </c>
      <c r="AB18" s="89" t="s">
        <v>435</v>
      </c>
      <c r="AC18" s="90" t="s">
        <v>435</v>
      </c>
    </row>
    <row r="19" spans="2:29">
      <c r="B19" s="62"/>
      <c r="C19" s="7" t="s">
        <v>294</v>
      </c>
      <c r="D19" s="8" t="s">
        <v>295</v>
      </c>
      <c r="E19" s="71">
        <v>0</v>
      </c>
      <c r="F19" s="71">
        <v>0</v>
      </c>
      <c r="G19" s="71">
        <v>0</v>
      </c>
      <c r="H19" s="71">
        <v>0</v>
      </c>
      <c r="J19" s="93">
        <v>0</v>
      </c>
      <c r="K19" s="89">
        <v>0</v>
      </c>
      <c r="L19" s="89">
        <v>0</v>
      </c>
      <c r="M19" s="90">
        <v>0</v>
      </c>
      <c r="N19" s="119">
        <v>0</v>
      </c>
      <c r="O19" s="120">
        <v>0</v>
      </c>
      <c r="P19" s="128">
        <v>0</v>
      </c>
      <c r="Q19" s="119">
        <v>0</v>
      </c>
      <c r="R19" s="120">
        <v>0</v>
      </c>
      <c r="S19" s="128">
        <v>0</v>
      </c>
      <c r="U19" s="91">
        <v>0</v>
      </c>
      <c r="V19" s="86">
        <v>0</v>
      </c>
      <c r="W19" s="92">
        <v>0</v>
      </c>
      <c r="X19" s="93" t="s">
        <v>435</v>
      </c>
      <c r="Y19" s="89" t="s">
        <v>435</v>
      </c>
      <c r="Z19" s="90" t="s">
        <v>435</v>
      </c>
      <c r="AA19" s="93" t="s">
        <v>435</v>
      </c>
      <c r="AB19" s="89" t="s">
        <v>435</v>
      </c>
      <c r="AC19" s="90" t="s">
        <v>435</v>
      </c>
    </row>
    <row r="20" spans="2:29">
      <c r="B20" s="62"/>
      <c r="C20" s="5" t="s">
        <v>296</v>
      </c>
      <c r="D20" s="6" t="s">
        <v>297</v>
      </c>
      <c r="E20" s="70">
        <v>0</v>
      </c>
      <c r="F20" s="70">
        <v>0</v>
      </c>
      <c r="G20" s="70">
        <v>0</v>
      </c>
      <c r="H20" s="70">
        <v>0</v>
      </c>
      <c r="J20" s="93">
        <v>0</v>
      </c>
      <c r="K20" s="89">
        <v>0</v>
      </c>
      <c r="L20" s="89">
        <v>0</v>
      </c>
      <c r="M20" s="90">
        <v>0</v>
      </c>
      <c r="N20" s="119">
        <v>0</v>
      </c>
      <c r="O20" s="120">
        <v>0</v>
      </c>
      <c r="P20" s="128">
        <v>0</v>
      </c>
      <c r="Q20" s="119">
        <v>0</v>
      </c>
      <c r="R20" s="120">
        <v>0</v>
      </c>
      <c r="S20" s="128">
        <v>0</v>
      </c>
      <c r="U20" s="91">
        <v>0</v>
      </c>
      <c r="V20" s="86">
        <v>0</v>
      </c>
      <c r="W20" s="92">
        <v>0</v>
      </c>
      <c r="X20" s="93" t="s">
        <v>435</v>
      </c>
      <c r="Y20" s="89" t="s">
        <v>435</v>
      </c>
      <c r="Z20" s="90" t="s">
        <v>435</v>
      </c>
      <c r="AA20" s="93" t="s">
        <v>435</v>
      </c>
      <c r="AB20" s="89" t="s">
        <v>435</v>
      </c>
      <c r="AC20" s="90" t="s">
        <v>435</v>
      </c>
    </row>
    <row r="21" spans="2:29">
      <c r="B21" s="62"/>
      <c r="C21" s="7" t="s">
        <v>298</v>
      </c>
      <c r="D21" s="8" t="s">
        <v>283</v>
      </c>
      <c r="E21" s="71">
        <v>0</v>
      </c>
      <c r="F21" s="71">
        <v>0</v>
      </c>
      <c r="G21" s="71">
        <v>0</v>
      </c>
      <c r="H21" s="71">
        <v>0</v>
      </c>
      <c r="J21" s="93">
        <v>0</v>
      </c>
      <c r="K21" s="89">
        <v>0</v>
      </c>
      <c r="L21" s="89">
        <v>0</v>
      </c>
      <c r="M21" s="90">
        <v>0</v>
      </c>
      <c r="N21" s="119">
        <v>0</v>
      </c>
      <c r="O21" s="120">
        <v>0</v>
      </c>
      <c r="P21" s="128">
        <v>0</v>
      </c>
      <c r="Q21" s="119">
        <v>0</v>
      </c>
      <c r="R21" s="120">
        <v>0</v>
      </c>
      <c r="S21" s="128">
        <v>0</v>
      </c>
      <c r="U21" s="91">
        <v>0</v>
      </c>
      <c r="V21" s="86">
        <v>0</v>
      </c>
      <c r="W21" s="92">
        <v>0</v>
      </c>
      <c r="X21" s="93" t="s">
        <v>435</v>
      </c>
      <c r="Y21" s="89" t="s">
        <v>435</v>
      </c>
      <c r="Z21" s="90" t="s">
        <v>435</v>
      </c>
      <c r="AA21" s="93" t="s">
        <v>435</v>
      </c>
      <c r="AB21" s="89" t="s">
        <v>435</v>
      </c>
      <c r="AC21" s="90" t="s">
        <v>435</v>
      </c>
    </row>
    <row r="22" spans="2:29">
      <c r="B22" s="62"/>
      <c r="C22" s="7" t="s">
        <v>299</v>
      </c>
      <c r="D22" s="8" t="s">
        <v>300</v>
      </c>
      <c r="E22" s="71">
        <v>0</v>
      </c>
      <c r="F22" s="71">
        <v>0</v>
      </c>
      <c r="G22" s="71">
        <v>0</v>
      </c>
      <c r="H22" s="71">
        <v>0</v>
      </c>
      <c r="J22" s="93">
        <v>0</v>
      </c>
      <c r="K22" s="89">
        <v>0</v>
      </c>
      <c r="L22" s="89">
        <v>0</v>
      </c>
      <c r="M22" s="90">
        <v>0</v>
      </c>
      <c r="N22" s="119">
        <v>0</v>
      </c>
      <c r="O22" s="120">
        <v>0</v>
      </c>
      <c r="P22" s="128">
        <v>0</v>
      </c>
      <c r="Q22" s="119">
        <v>0</v>
      </c>
      <c r="R22" s="120">
        <v>0</v>
      </c>
      <c r="S22" s="128">
        <v>0</v>
      </c>
      <c r="U22" s="91">
        <v>0</v>
      </c>
      <c r="V22" s="86">
        <v>0</v>
      </c>
      <c r="W22" s="92">
        <v>0</v>
      </c>
      <c r="X22" s="93" t="s">
        <v>435</v>
      </c>
      <c r="Y22" s="89" t="s">
        <v>435</v>
      </c>
      <c r="Z22" s="90" t="s">
        <v>435</v>
      </c>
      <c r="AA22" s="93" t="s">
        <v>435</v>
      </c>
      <c r="AB22" s="89" t="s">
        <v>435</v>
      </c>
      <c r="AC22" s="90" t="s">
        <v>435</v>
      </c>
    </row>
    <row r="23" spans="2:29">
      <c r="B23" s="62" t="s">
        <v>121</v>
      </c>
      <c r="C23" s="5" t="s">
        <v>7</v>
      </c>
      <c r="D23" s="6" t="s">
        <v>8</v>
      </c>
      <c r="E23" s="70">
        <v>83965</v>
      </c>
      <c r="F23" s="70">
        <v>335565</v>
      </c>
      <c r="G23" s="70">
        <v>334701</v>
      </c>
      <c r="H23" s="70">
        <v>334398</v>
      </c>
      <c r="J23" s="93">
        <v>0.66043969009320802</v>
      </c>
      <c r="K23" s="89">
        <v>0.88030441352389344</v>
      </c>
      <c r="L23" s="89">
        <v>0.87457342788906256</v>
      </c>
      <c r="M23" s="90">
        <v>0.79921703030781033</v>
      </c>
      <c r="N23" s="119">
        <v>21.986472343068542</v>
      </c>
      <c r="O23" s="120">
        <v>-0.57309856348308763</v>
      </c>
      <c r="P23" s="128">
        <v>-7.5356397581252228</v>
      </c>
      <c r="Q23" s="119">
        <v>21.986472343068542</v>
      </c>
      <c r="R23" s="120">
        <v>21.413373779585456</v>
      </c>
      <c r="S23" s="128">
        <v>13.877734021460231</v>
      </c>
      <c r="U23" s="91">
        <v>251600</v>
      </c>
      <c r="V23" s="86">
        <v>-864</v>
      </c>
      <c r="W23" s="92">
        <v>-303</v>
      </c>
      <c r="X23" s="93">
        <v>2.9964866313344847</v>
      </c>
      <c r="Y23" s="89">
        <v>-2.5747619686200887E-3</v>
      </c>
      <c r="Z23" s="90">
        <v>-9.0528561312933032E-4</v>
      </c>
      <c r="AA23" s="93">
        <v>2.9964866313344847</v>
      </c>
      <c r="AB23" s="89">
        <v>2.9861966295480258</v>
      </c>
      <c r="AC23" s="90">
        <v>2.9825879830881914</v>
      </c>
    </row>
    <row r="24" spans="2:29">
      <c r="B24" s="62"/>
      <c r="C24" s="7" t="s">
        <v>301</v>
      </c>
      <c r="D24" s="8" t="s">
        <v>302</v>
      </c>
      <c r="E24" s="71">
        <v>83965</v>
      </c>
      <c r="F24" s="71">
        <v>335565</v>
      </c>
      <c r="G24" s="71">
        <v>334701</v>
      </c>
      <c r="H24" s="71">
        <v>334398</v>
      </c>
      <c r="J24" s="93">
        <v>0.66043969009320802</v>
      </c>
      <c r="K24" s="89">
        <v>0.88030441352389344</v>
      </c>
      <c r="L24" s="89">
        <v>0.87457342788906256</v>
      </c>
      <c r="M24" s="90">
        <v>0.79921703030781033</v>
      </c>
      <c r="N24" s="119">
        <v>21.986472343068542</v>
      </c>
      <c r="O24" s="120">
        <v>-0.57309856348308763</v>
      </c>
      <c r="P24" s="128">
        <v>-7.5356397581252228</v>
      </c>
      <c r="Q24" s="119">
        <v>21.986472343068542</v>
      </c>
      <c r="R24" s="120">
        <v>21.413373779585456</v>
      </c>
      <c r="S24" s="128">
        <v>13.877734021460231</v>
      </c>
      <c r="U24" s="91">
        <v>251600</v>
      </c>
      <c r="V24" s="86">
        <v>-864</v>
      </c>
      <c r="W24" s="92">
        <v>-303</v>
      </c>
      <c r="X24" s="93">
        <v>2.9964866313344847</v>
      </c>
      <c r="Y24" s="89">
        <v>-2.5747619686200887E-3</v>
      </c>
      <c r="Z24" s="90">
        <v>-9.0528561312933032E-4</v>
      </c>
      <c r="AA24" s="93">
        <v>2.9964866313344847</v>
      </c>
      <c r="AB24" s="89">
        <v>2.9861966295480258</v>
      </c>
      <c r="AC24" s="90">
        <v>2.9825879830881914</v>
      </c>
    </row>
    <row r="25" spans="2:29">
      <c r="B25" s="62"/>
      <c r="C25" s="7" t="s">
        <v>303</v>
      </c>
      <c r="D25" s="8" t="s">
        <v>304</v>
      </c>
      <c r="E25" s="71">
        <v>0</v>
      </c>
      <c r="F25" s="71">
        <v>0</v>
      </c>
      <c r="G25" s="71">
        <v>0</v>
      </c>
      <c r="H25" s="71">
        <v>0</v>
      </c>
      <c r="J25" s="93">
        <v>0</v>
      </c>
      <c r="K25" s="89">
        <v>0</v>
      </c>
      <c r="L25" s="89">
        <v>0</v>
      </c>
      <c r="M25" s="90">
        <v>0</v>
      </c>
      <c r="N25" s="119">
        <v>0</v>
      </c>
      <c r="O25" s="120">
        <v>0</v>
      </c>
      <c r="P25" s="128">
        <v>0</v>
      </c>
      <c r="Q25" s="119">
        <v>0</v>
      </c>
      <c r="R25" s="120">
        <v>0</v>
      </c>
      <c r="S25" s="128">
        <v>0</v>
      </c>
      <c r="U25" s="91">
        <v>0</v>
      </c>
      <c r="V25" s="86">
        <v>0</v>
      </c>
      <c r="W25" s="92">
        <v>0</v>
      </c>
      <c r="X25" s="93" t="s">
        <v>435</v>
      </c>
      <c r="Y25" s="89" t="s">
        <v>435</v>
      </c>
      <c r="Z25" s="90" t="s">
        <v>435</v>
      </c>
      <c r="AA25" s="93" t="s">
        <v>435</v>
      </c>
      <c r="AB25" s="89" t="s">
        <v>435</v>
      </c>
      <c r="AC25" s="90" t="s">
        <v>435</v>
      </c>
    </row>
    <row r="26" spans="2:29">
      <c r="B26" s="62"/>
      <c r="C26" s="7" t="s">
        <v>305</v>
      </c>
      <c r="D26" s="8" t="s">
        <v>306</v>
      </c>
      <c r="E26" s="71">
        <v>0</v>
      </c>
      <c r="F26" s="71">
        <v>0</v>
      </c>
      <c r="G26" s="71">
        <v>0</v>
      </c>
      <c r="H26" s="71">
        <v>0</v>
      </c>
      <c r="J26" s="93">
        <v>0</v>
      </c>
      <c r="K26" s="89">
        <v>0</v>
      </c>
      <c r="L26" s="89">
        <v>0</v>
      </c>
      <c r="M26" s="90">
        <v>0</v>
      </c>
      <c r="N26" s="119">
        <v>0</v>
      </c>
      <c r="O26" s="120">
        <v>0</v>
      </c>
      <c r="P26" s="128">
        <v>0</v>
      </c>
      <c r="Q26" s="119">
        <v>0</v>
      </c>
      <c r="R26" s="120">
        <v>0</v>
      </c>
      <c r="S26" s="128">
        <v>0</v>
      </c>
      <c r="U26" s="91">
        <v>0</v>
      </c>
      <c r="V26" s="86">
        <v>0</v>
      </c>
      <c r="W26" s="92">
        <v>0</v>
      </c>
      <c r="X26" s="93" t="s">
        <v>435</v>
      </c>
      <c r="Y26" s="89" t="s">
        <v>435</v>
      </c>
      <c r="Z26" s="90" t="s">
        <v>435</v>
      </c>
      <c r="AA26" s="93" t="s">
        <v>435</v>
      </c>
      <c r="AB26" s="89" t="s">
        <v>435</v>
      </c>
      <c r="AC26" s="90" t="s">
        <v>435</v>
      </c>
    </row>
    <row r="27" spans="2:29">
      <c r="B27" s="62"/>
      <c r="C27" s="7" t="s">
        <v>307</v>
      </c>
      <c r="D27" s="8" t="s">
        <v>308</v>
      </c>
      <c r="E27" s="71">
        <v>0</v>
      </c>
      <c r="F27" s="71">
        <v>0</v>
      </c>
      <c r="G27" s="71">
        <v>0</v>
      </c>
      <c r="H27" s="71">
        <v>0</v>
      </c>
      <c r="J27" s="93">
        <v>0</v>
      </c>
      <c r="K27" s="89">
        <v>0</v>
      </c>
      <c r="L27" s="89">
        <v>0</v>
      </c>
      <c r="M27" s="90">
        <v>0</v>
      </c>
      <c r="N27" s="119">
        <v>0</v>
      </c>
      <c r="O27" s="120">
        <v>0</v>
      </c>
      <c r="P27" s="128">
        <v>0</v>
      </c>
      <c r="Q27" s="119">
        <v>0</v>
      </c>
      <c r="R27" s="120">
        <v>0</v>
      </c>
      <c r="S27" s="128">
        <v>0</v>
      </c>
      <c r="U27" s="91">
        <v>0</v>
      </c>
      <c r="V27" s="86">
        <v>0</v>
      </c>
      <c r="W27" s="92">
        <v>0</v>
      </c>
      <c r="X27" s="93" t="s">
        <v>435</v>
      </c>
      <c r="Y27" s="89" t="s">
        <v>435</v>
      </c>
      <c r="Z27" s="90" t="s">
        <v>435</v>
      </c>
      <c r="AA27" s="93" t="s">
        <v>435</v>
      </c>
      <c r="AB27" s="89" t="s">
        <v>435</v>
      </c>
      <c r="AC27" s="90" t="s">
        <v>435</v>
      </c>
    </row>
    <row r="28" spans="2:29">
      <c r="B28" s="62" t="s">
        <v>122</v>
      </c>
      <c r="C28" s="5" t="s">
        <v>9</v>
      </c>
      <c r="D28" s="9" t="s">
        <v>10</v>
      </c>
      <c r="E28" s="70">
        <v>9035</v>
      </c>
      <c r="F28" s="70">
        <v>8718</v>
      </c>
      <c r="G28" s="70">
        <v>80</v>
      </c>
      <c r="H28" s="70">
        <v>2055</v>
      </c>
      <c r="J28" s="93">
        <v>7.1066189483619771E-2</v>
      </c>
      <c r="K28" s="89">
        <v>2.2870364540703896E-2</v>
      </c>
      <c r="L28" s="89">
        <v>2.090399318529822E-4</v>
      </c>
      <c r="M28" s="90">
        <v>4.9114857065010861E-3</v>
      </c>
      <c r="N28" s="119">
        <v>-4.8195824942915877</v>
      </c>
      <c r="O28" s="120">
        <v>-2.2661324608850912</v>
      </c>
      <c r="P28" s="128">
        <v>0.47024457746481041</v>
      </c>
      <c r="Q28" s="119">
        <v>-4.8195824942915877</v>
      </c>
      <c r="R28" s="120">
        <v>-7.0857149551766794</v>
      </c>
      <c r="S28" s="128">
        <v>-6.6154703777118682</v>
      </c>
      <c r="U28" s="91">
        <v>-317</v>
      </c>
      <c r="V28" s="86">
        <v>-8638</v>
      </c>
      <c r="W28" s="92">
        <v>1975</v>
      </c>
      <c r="X28" s="93">
        <v>-3.5085777531820697E-2</v>
      </c>
      <c r="Y28" s="89">
        <v>-0.99082358339068599</v>
      </c>
      <c r="Z28" s="90">
        <v>24.6875</v>
      </c>
      <c r="AA28" s="93">
        <v>-3.5085777531820697E-2</v>
      </c>
      <c r="AB28" s="89">
        <v>-0.99114554510237962</v>
      </c>
      <c r="AC28" s="90">
        <v>-0.77255118981737692</v>
      </c>
    </row>
    <row r="29" spans="2:29">
      <c r="B29" s="62"/>
      <c r="C29" s="7" t="s">
        <v>309</v>
      </c>
      <c r="D29" s="8" t="s">
        <v>310</v>
      </c>
      <c r="E29" s="71">
        <v>9035</v>
      </c>
      <c r="F29" s="71">
        <v>8718</v>
      </c>
      <c r="G29" s="71">
        <v>80</v>
      </c>
      <c r="H29" s="71">
        <v>2055</v>
      </c>
      <c r="J29" s="93">
        <v>7.1066189483619771E-2</v>
      </c>
      <c r="K29" s="89">
        <v>2.2870364540703896E-2</v>
      </c>
      <c r="L29" s="89">
        <v>2.090399318529822E-4</v>
      </c>
      <c r="M29" s="90">
        <v>4.9114857065010861E-3</v>
      </c>
      <c r="N29" s="119">
        <v>-4.8195824942915877</v>
      </c>
      <c r="O29" s="120">
        <v>-2.2661324608850912</v>
      </c>
      <c r="P29" s="128">
        <v>0.47024457746481041</v>
      </c>
      <c r="Q29" s="119">
        <v>-4.8195824942915877</v>
      </c>
      <c r="R29" s="120">
        <v>-7.0857149551766794</v>
      </c>
      <c r="S29" s="128">
        <v>-6.6154703777118682</v>
      </c>
      <c r="U29" s="91">
        <v>-317</v>
      </c>
      <c r="V29" s="86">
        <v>-8638</v>
      </c>
      <c r="W29" s="92">
        <v>1975</v>
      </c>
      <c r="X29" s="93">
        <v>-3.5085777531820697E-2</v>
      </c>
      <c r="Y29" s="89">
        <v>-0.99082358339068599</v>
      </c>
      <c r="Z29" s="90">
        <v>24.6875</v>
      </c>
      <c r="AA29" s="93">
        <v>-3.5085777531820697E-2</v>
      </c>
      <c r="AB29" s="89">
        <v>-0.99114554510237962</v>
      </c>
      <c r="AC29" s="90">
        <v>-0.77255118981737692</v>
      </c>
    </row>
    <row r="30" spans="2:29">
      <c r="B30" s="62"/>
      <c r="C30" s="7" t="s">
        <v>311</v>
      </c>
      <c r="D30" s="8" t="s">
        <v>312</v>
      </c>
      <c r="E30" s="71">
        <v>0</v>
      </c>
      <c r="F30" s="71">
        <v>0</v>
      </c>
      <c r="G30" s="71">
        <v>0</v>
      </c>
      <c r="H30" s="71">
        <v>0</v>
      </c>
      <c r="J30" s="93">
        <v>0</v>
      </c>
      <c r="K30" s="89">
        <v>0</v>
      </c>
      <c r="L30" s="89">
        <v>0</v>
      </c>
      <c r="M30" s="90">
        <v>0</v>
      </c>
      <c r="N30" s="119">
        <v>0</v>
      </c>
      <c r="O30" s="120">
        <v>0</v>
      </c>
      <c r="P30" s="128">
        <v>0</v>
      </c>
      <c r="Q30" s="119">
        <v>0</v>
      </c>
      <c r="R30" s="120">
        <v>0</v>
      </c>
      <c r="S30" s="128">
        <v>0</v>
      </c>
      <c r="U30" s="91">
        <v>0</v>
      </c>
      <c r="V30" s="86">
        <v>0</v>
      </c>
      <c r="W30" s="92">
        <v>0</v>
      </c>
      <c r="X30" s="93" t="s">
        <v>435</v>
      </c>
      <c r="Y30" s="89" t="s">
        <v>435</v>
      </c>
      <c r="Z30" s="90" t="s">
        <v>435</v>
      </c>
      <c r="AA30" s="93" t="s">
        <v>435</v>
      </c>
      <c r="AB30" s="89" t="s">
        <v>435</v>
      </c>
      <c r="AC30" s="90" t="s">
        <v>435</v>
      </c>
    </row>
    <row r="31" spans="2:29" ht="15">
      <c r="B31" s="62" t="s">
        <v>123</v>
      </c>
      <c r="C31" s="3" t="s">
        <v>11</v>
      </c>
      <c r="D31" s="4" t="s">
        <v>12</v>
      </c>
      <c r="E31" s="80">
        <v>17762</v>
      </c>
      <c r="F31" s="80">
        <v>18750</v>
      </c>
      <c r="G31" s="80">
        <v>17459</v>
      </c>
      <c r="H31" s="80">
        <v>10380</v>
      </c>
      <c r="J31" s="93">
        <v>0.13970975734455501</v>
      </c>
      <c r="K31" s="89">
        <v>4.9187810866964679E-2</v>
      </c>
      <c r="L31" s="89">
        <v>4.5620352127765204E-2</v>
      </c>
      <c r="M31" s="90">
        <v>2.4808380356925196E-2</v>
      </c>
      <c r="N31" s="119">
        <v>-9.052194647759034</v>
      </c>
      <c r="O31" s="120">
        <v>-0.3567458739199475</v>
      </c>
      <c r="P31" s="128">
        <v>-2.0811971770840008</v>
      </c>
      <c r="Q31" s="119">
        <v>-9.052194647759034</v>
      </c>
      <c r="R31" s="120">
        <v>-9.4089405216789803</v>
      </c>
      <c r="S31" s="128">
        <v>-11.490137698762981</v>
      </c>
      <c r="U31" s="91">
        <v>988</v>
      </c>
      <c r="V31" s="86">
        <v>-1291</v>
      </c>
      <c r="W31" s="92">
        <v>-7079</v>
      </c>
      <c r="X31" s="93">
        <v>5.5624366625380027E-2</v>
      </c>
      <c r="Y31" s="89">
        <v>-6.8853333333333336E-2</v>
      </c>
      <c r="Z31" s="90">
        <v>-0.40546423048284552</v>
      </c>
      <c r="AA31" s="93">
        <v>5.5624366625380027E-2</v>
      </c>
      <c r="AB31" s="89">
        <v>-1.705888976466614E-2</v>
      </c>
      <c r="AC31" s="90">
        <v>-0.41560635063618961</v>
      </c>
    </row>
    <row r="32" spans="2:29">
      <c r="B32" s="62" t="s">
        <v>137</v>
      </c>
      <c r="C32" s="5" t="s">
        <v>3</v>
      </c>
      <c r="D32" s="6" t="s">
        <v>313</v>
      </c>
      <c r="E32" s="70">
        <v>6103</v>
      </c>
      <c r="F32" s="70">
        <v>7196</v>
      </c>
      <c r="G32" s="70">
        <v>6081</v>
      </c>
      <c r="H32" s="70">
        <v>6144</v>
      </c>
      <c r="J32" s="93">
        <v>4.8004090140401932E-2</v>
      </c>
      <c r="K32" s="89">
        <v>1.8877625973262816E-2</v>
      </c>
      <c r="L32" s="89">
        <v>1.588964781997481E-2</v>
      </c>
      <c r="M32" s="90">
        <v>1.4684266754619306E-2</v>
      </c>
      <c r="N32" s="119">
        <v>-2.9126464167139114</v>
      </c>
      <c r="O32" s="120">
        <v>-0.29879781532880062</v>
      </c>
      <c r="P32" s="128">
        <v>-0.12053810653555042</v>
      </c>
      <c r="Q32" s="119">
        <v>-2.9126464167139114</v>
      </c>
      <c r="R32" s="120">
        <v>-3.2114442320427123</v>
      </c>
      <c r="S32" s="128">
        <v>-3.3319823385782628</v>
      </c>
      <c r="U32" s="91">
        <v>1093</v>
      </c>
      <c r="V32" s="86">
        <v>-1115</v>
      </c>
      <c r="W32" s="92">
        <v>63</v>
      </c>
      <c r="X32" s="93">
        <v>0.17909224971325577</v>
      </c>
      <c r="Y32" s="89">
        <v>-0.15494719288493608</v>
      </c>
      <c r="Z32" s="90">
        <v>1.0360138135175136E-2</v>
      </c>
      <c r="AA32" s="93">
        <v>0.17909224971325577</v>
      </c>
      <c r="AB32" s="89">
        <v>-3.6047845321972799E-3</v>
      </c>
      <c r="AC32" s="90">
        <v>6.7180075372767489E-3</v>
      </c>
    </row>
    <row r="33" spans="2:29">
      <c r="B33" s="62" t="s">
        <v>14</v>
      </c>
      <c r="C33" s="7" t="s">
        <v>15</v>
      </c>
      <c r="D33" s="8" t="s">
        <v>14</v>
      </c>
      <c r="E33" s="70">
        <v>6033</v>
      </c>
      <c r="F33" s="70">
        <v>7012</v>
      </c>
      <c r="G33" s="70">
        <v>5938</v>
      </c>
      <c r="H33" s="70">
        <v>4410</v>
      </c>
      <c r="J33" s="93">
        <v>4.745349431706454E-2</v>
      </c>
      <c r="K33" s="89">
        <v>1.8394929589288338E-2</v>
      </c>
      <c r="L33" s="89">
        <v>1.5515988941787604E-2</v>
      </c>
      <c r="M33" s="90">
        <v>1.0539976625630068E-2</v>
      </c>
      <c r="N33" s="119">
        <v>-2.9058564727776202</v>
      </c>
      <c r="O33" s="120">
        <v>-0.28789406475007334</v>
      </c>
      <c r="P33" s="128">
        <v>-0.49760123161575359</v>
      </c>
      <c r="Q33" s="119">
        <v>-2.9058564727776202</v>
      </c>
      <c r="R33" s="120">
        <v>-3.193750537527694</v>
      </c>
      <c r="S33" s="128">
        <v>-3.6913517691434472</v>
      </c>
      <c r="U33" s="91">
        <v>979</v>
      </c>
      <c r="V33" s="86">
        <v>-1074</v>
      </c>
      <c r="W33" s="92">
        <v>-1528</v>
      </c>
      <c r="X33" s="93">
        <v>0.16227415879330351</v>
      </c>
      <c r="Y33" s="89">
        <v>-0.15316600114090131</v>
      </c>
      <c r="Z33" s="90">
        <v>-0.25732569888851464</v>
      </c>
      <c r="AA33" s="93">
        <v>0.16227415879330351</v>
      </c>
      <c r="AB33" s="89">
        <v>-1.5746726338471739E-2</v>
      </c>
      <c r="AC33" s="90">
        <v>-0.26902038786673299</v>
      </c>
    </row>
    <row r="34" spans="2:29">
      <c r="C34" s="7" t="s">
        <v>16</v>
      </c>
      <c r="D34" s="8" t="s">
        <v>17</v>
      </c>
      <c r="E34" s="71">
        <v>0</v>
      </c>
      <c r="F34" s="71">
        <v>0</v>
      </c>
      <c r="G34" s="71">
        <v>0</v>
      </c>
      <c r="H34" s="71">
        <v>0</v>
      </c>
      <c r="J34" s="93">
        <v>0</v>
      </c>
      <c r="K34" s="89">
        <v>0</v>
      </c>
      <c r="L34" s="89">
        <v>0</v>
      </c>
      <c r="M34" s="90">
        <v>0</v>
      </c>
      <c r="N34" s="119">
        <v>0</v>
      </c>
      <c r="O34" s="120">
        <v>0</v>
      </c>
      <c r="P34" s="128">
        <v>0</v>
      </c>
      <c r="Q34" s="119">
        <v>0</v>
      </c>
      <c r="R34" s="120">
        <v>0</v>
      </c>
      <c r="S34" s="128">
        <v>0</v>
      </c>
      <c r="U34" s="91">
        <v>0</v>
      </c>
      <c r="V34" s="86">
        <v>0</v>
      </c>
      <c r="W34" s="92">
        <v>0</v>
      </c>
      <c r="X34" s="93" t="s">
        <v>435</v>
      </c>
      <c r="Y34" s="89" t="s">
        <v>435</v>
      </c>
      <c r="Z34" s="90" t="s">
        <v>435</v>
      </c>
      <c r="AA34" s="93" t="s">
        <v>435</v>
      </c>
      <c r="AB34" s="89" t="s">
        <v>435</v>
      </c>
      <c r="AC34" s="90" t="s">
        <v>435</v>
      </c>
    </row>
    <row r="35" spans="2:29">
      <c r="C35" s="7" t="s">
        <v>18</v>
      </c>
      <c r="D35" s="8" t="s">
        <v>19</v>
      </c>
      <c r="E35" s="71">
        <v>0</v>
      </c>
      <c r="F35" s="71">
        <v>0</v>
      </c>
      <c r="G35" s="71">
        <v>0</v>
      </c>
      <c r="H35" s="71">
        <v>0</v>
      </c>
      <c r="J35" s="93">
        <v>0</v>
      </c>
      <c r="K35" s="89">
        <v>0</v>
      </c>
      <c r="L35" s="89">
        <v>0</v>
      </c>
      <c r="M35" s="90">
        <v>0</v>
      </c>
      <c r="N35" s="119">
        <v>0</v>
      </c>
      <c r="O35" s="120">
        <v>0</v>
      </c>
      <c r="P35" s="128">
        <v>0</v>
      </c>
      <c r="Q35" s="119">
        <v>0</v>
      </c>
      <c r="R35" s="120">
        <v>0</v>
      </c>
      <c r="S35" s="128">
        <v>0</v>
      </c>
      <c r="U35" s="91">
        <v>0</v>
      </c>
      <c r="V35" s="86">
        <v>0</v>
      </c>
      <c r="W35" s="92">
        <v>0</v>
      </c>
      <c r="X35" s="93" t="s">
        <v>435</v>
      </c>
      <c r="Y35" s="89" t="s">
        <v>435</v>
      </c>
      <c r="Z35" s="90" t="s">
        <v>435</v>
      </c>
      <c r="AA35" s="93" t="s">
        <v>435</v>
      </c>
      <c r="AB35" s="89" t="s">
        <v>435</v>
      </c>
      <c r="AC35" s="90" t="s">
        <v>435</v>
      </c>
    </row>
    <row r="36" spans="2:29">
      <c r="C36" s="7" t="s">
        <v>20</v>
      </c>
      <c r="D36" s="8" t="s">
        <v>21</v>
      </c>
      <c r="E36" s="71">
        <v>6033</v>
      </c>
      <c r="F36" s="71">
        <v>7012</v>
      </c>
      <c r="G36" s="71">
        <v>5938</v>
      </c>
      <c r="H36" s="71">
        <v>4410</v>
      </c>
      <c r="J36" s="93">
        <v>4.745349431706454E-2</v>
      </c>
      <c r="K36" s="89">
        <v>1.8394929589288338E-2</v>
      </c>
      <c r="L36" s="89">
        <v>1.5515988941787604E-2</v>
      </c>
      <c r="M36" s="90">
        <v>1.0539976625630068E-2</v>
      </c>
      <c r="N36" s="119">
        <v>-2.9058564727776202</v>
      </c>
      <c r="O36" s="120">
        <v>-0.28789406475007334</v>
      </c>
      <c r="P36" s="128">
        <v>-0.49760123161575359</v>
      </c>
      <c r="Q36" s="119">
        <v>-2.9058564727776202</v>
      </c>
      <c r="R36" s="120">
        <v>-3.193750537527694</v>
      </c>
      <c r="S36" s="128">
        <v>-3.6913517691434472</v>
      </c>
      <c r="U36" s="91">
        <v>979</v>
      </c>
      <c r="V36" s="86">
        <v>-1074</v>
      </c>
      <c r="W36" s="92">
        <v>-1528</v>
      </c>
      <c r="X36" s="93">
        <v>0.16227415879330351</v>
      </c>
      <c r="Y36" s="89">
        <v>-0.15316600114090131</v>
      </c>
      <c r="Z36" s="90">
        <v>-0.25732569888851464</v>
      </c>
      <c r="AA36" s="93">
        <v>0.16227415879330351</v>
      </c>
      <c r="AB36" s="89">
        <v>-1.5746726338471739E-2</v>
      </c>
      <c r="AC36" s="90">
        <v>-0.26902038786673299</v>
      </c>
    </row>
    <row r="37" spans="2:29">
      <c r="C37" s="7" t="s">
        <v>22</v>
      </c>
      <c r="D37" s="8" t="s">
        <v>23</v>
      </c>
      <c r="E37" s="71">
        <v>0</v>
      </c>
      <c r="F37" s="71">
        <v>0</v>
      </c>
      <c r="G37" s="71">
        <v>0</v>
      </c>
      <c r="H37" s="71">
        <v>0</v>
      </c>
      <c r="J37" s="93">
        <v>0</v>
      </c>
      <c r="K37" s="89">
        <v>0</v>
      </c>
      <c r="L37" s="89">
        <v>0</v>
      </c>
      <c r="M37" s="90">
        <v>0</v>
      </c>
      <c r="N37" s="119">
        <v>0</v>
      </c>
      <c r="O37" s="120">
        <v>0</v>
      </c>
      <c r="P37" s="128">
        <v>0</v>
      </c>
      <c r="Q37" s="119">
        <v>0</v>
      </c>
      <c r="R37" s="120">
        <v>0</v>
      </c>
      <c r="S37" s="128">
        <v>0</v>
      </c>
      <c r="U37" s="91">
        <v>0</v>
      </c>
      <c r="V37" s="86">
        <v>0</v>
      </c>
      <c r="W37" s="92">
        <v>0</v>
      </c>
      <c r="X37" s="93" t="s">
        <v>435</v>
      </c>
      <c r="Y37" s="89" t="s">
        <v>435</v>
      </c>
      <c r="Z37" s="90" t="s">
        <v>435</v>
      </c>
      <c r="AA37" s="93" t="s">
        <v>435</v>
      </c>
      <c r="AB37" s="89" t="s">
        <v>435</v>
      </c>
      <c r="AC37" s="90" t="s">
        <v>435</v>
      </c>
    </row>
    <row r="38" spans="2:29">
      <c r="C38" s="7" t="s">
        <v>314</v>
      </c>
      <c r="D38" s="8" t="s">
        <v>315</v>
      </c>
      <c r="E38" s="71">
        <v>0</v>
      </c>
      <c r="F38" s="71">
        <v>0</v>
      </c>
      <c r="G38" s="71">
        <v>0</v>
      </c>
      <c r="H38" s="71">
        <v>0</v>
      </c>
      <c r="J38" s="93">
        <v>0</v>
      </c>
      <c r="K38" s="89">
        <v>0</v>
      </c>
      <c r="L38" s="89">
        <v>0</v>
      </c>
      <c r="M38" s="90">
        <v>0</v>
      </c>
      <c r="N38" s="119">
        <v>0</v>
      </c>
      <c r="O38" s="120">
        <v>0</v>
      </c>
      <c r="P38" s="128">
        <v>0</v>
      </c>
      <c r="Q38" s="119">
        <v>0</v>
      </c>
      <c r="R38" s="120">
        <v>0</v>
      </c>
      <c r="S38" s="128">
        <v>0</v>
      </c>
      <c r="U38" s="91">
        <v>0</v>
      </c>
      <c r="V38" s="86">
        <v>0</v>
      </c>
      <c r="W38" s="92">
        <v>0</v>
      </c>
      <c r="X38" s="93" t="s">
        <v>435</v>
      </c>
      <c r="Y38" s="89" t="s">
        <v>435</v>
      </c>
      <c r="Z38" s="90" t="s">
        <v>435</v>
      </c>
      <c r="AA38" s="93" t="s">
        <v>435</v>
      </c>
      <c r="AB38" s="89" t="s">
        <v>435</v>
      </c>
      <c r="AC38" s="90" t="s">
        <v>435</v>
      </c>
    </row>
    <row r="39" spans="2:29">
      <c r="C39" s="7" t="s">
        <v>24</v>
      </c>
      <c r="D39" s="8" t="s">
        <v>25</v>
      </c>
      <c r="E39" s="71">
        <v>70</v>
      </c>
      <c r="F39" s="71">
        <v>184</v>
      </c>
      <c r="G39" s="71">
        <v>143</v>
      </c>
      <c r="H39" s="71">
        <v>1734</v>
      </c>
      <c r="J39" s="93">
        <v>5.5059582333739725E-4</v>
      </c>
      <c r="K39" s="89">
        <v>4.8269638397448005E-4</v>
      </c>
      <c r="L39" s="89">
        <v>3.736588781872057E-4</v>
      </c>
      <c r="M39" s="90">
        <v>4.1442901289892378E-3</v>
      </c>
      <c r="N39" s="119">
        <v>-6.7899439362917209E-3</v>
      </c>
      <c r="O39" s="120">
        <v>-1.0903750578727434E-2</v>
      </c>
      <c r="P39" s="128">
        <v>0.37706312508020318</v>
      </c>
      <c r="Q39" s="119">
        <v>-6.7899439362917209E-3</v>
      </c>
      <c r="R39" s="120">
        <v>-1.7693694515019155E-2</v>
      </c>
      <c r="S39" s="128">
        <v>0.35936943056518406</v>
      </c>
      <c r="U39" s="91">
        <v>114</v>
      </c>
      <c r="V39" s="86">
        <v>-41</v>
      </c>
      <c r="W39" s="92">
        <v>1591</v>
      </c>
      <c r="X39" s="93">
        <v>1.6285714285714286</v>
      </c>
      <c r="Y39" s="89">
        <v>-0.22282608695652173</v>
      </c>
      <c r="Z39" s="90">
        <v>11.125874125874127</v>
      </c>
      <c r="AA39" s="93">
        <v>1.6285714285714286</v>
      </c>
      <c r="AB39" s="89">
        <v>1.0428571428571429</v>
      </c>
      <c r="AC39" s="90">
        <v>23.771428571428572</v>
      </c>
    </row>
    <row r="40" spans="2:29">
      <c r="C40" s="7" t="s">
        <v>27</v>
      </c>
      <c r="D40" s="8" t="s">
        <v>26</v>
      </c>
      <c r="E40" s="71">
        <v>0</v>
      </c>
      <c r="F40" s="71">
        <v>0</v>
      </c>
      <c r="G40" s="71">
        <v>0</v>
      </c>
      <c r="H40" s="71">
        <v>0</v>
      </c>
      <c r="J40" s="93">
        <v>0</v>
      </c>
      <c r="K40" s="89">
        <v>0</v>
      </c>
      <c r="L40" s="89">
        <v>0</v>
      </c>
      <c r="M40" s="90">
        <v>0</v>
      </c>
      <c r="N40" s="119">
        <v>0</v>
      </c>
      <c r="O40" s="120">
        <v>0</v>
      </c>
      <c r="P40" s="128">
        <v>0</v>
      </c>
      <c r="Q40" s="119">
        <v>0</v>
      </c>
      <c r="R40" s="120">
        <v>0</v>
      </c>
      <c r="S40" s="128">
        <v>0</v>
      </c>
      <c r="U40" s="91">
        <v>0</v>
      </c>
      <c r="V40" s="86">
        <v>0</v>
      </c>
      <c r="W40" s="92">
        <v>0</v>
      </c>
      <c r="X40" s="93" t="s">
        <v>435</v>
      </c>
      <c r="Y40" s="89" t="s">
        <v>435</v>
      </c>
      <c r="Z40" s="90" t="s">
        <v>435</v>
      </c>
      <c r="AA40" s="93" t="s">
        <v>435</v>
      </c>
      <c r="AB40" s="89" t="s">
        <v>435</v>
      </c>
      <c r="AC40" s="90" t="s">
        <v>435</v>
      </c>
    </row>
    <row r="41" spans="2:29">
      <c r="B41" s="62" t="s">
        <v>124</v>
      </c>
      <c r="C41" s="5" t="s">
        <v>5</v>
      </c>
      <c r="D41" s="6" t="s">
        <v>28</v>
      </c>
      <c r="E41" s="70">
        <v>10099</v>
      </c>
      <c r="F41" s="70">
        <v>11456</v>
      </c>
      <c r="G41" s="70">
        <v>11131</v>
      </c>
      <c r="H41" s="70">
        <v>4205</v>
      </c>
      <c r="J41" s="93">
        <v>7.9435245998348211E-2</v>
      </c>
      <c r="K41" s="89">
        <v>3.0053096602237192E-2</v>
      </c>
      <c r="L41" s="89">
        <v>2.9085293518194312E-2</v>
      </c>
      <c r="M41" s="90">
        <v>1.0050023063667674E-2</v>
      </c>
      <c r="N41" s="119">
        <v>-4.9382149396111021</v>
      </c>
      <c r="O41" s="120">
        <v>-9.6780308404288001E-2</v>
      </c>
      <c r="P41" s="128">
        <v>-1.9035270454526638</v>
      </c>
      <c r="Q41" s="119">
        <v>-4.9382149396111021</v>
      </c>
      <c r="R41" s="120">
        <v>-5.0349952480153899</v>
      </c>
      <c r="S41" s="128">
        <v>-6.9385222934680542</v>
      </c>
      <c r="U41" s="91">
        <v>1357</v>
      </c>
      <c r="V41" s="86">
        <v>-325</v>
      </c>
      <c r="W41" s="92">
        <v>-6926</v>
      </c>
      <c r="X41" s="93">
        <v>0.13436973957817605</v>
      </c>
      <c r="Y41" s="89">
        <v>-2.8369413407821228E-2</v>
      </c>
      <c r="Z41" s="90">
        <v>-0.62222621507501574</v>
      </c>
      <c r="AA41" s="93">
        <v>0.13436973957817605</v>
      </c>
      <c r="AB41" s="89">
        <v>0.10218833547876027</v>
      </c>
      <c r="AC41" s="90">
        <v>-0.58362214080602037</v>
      </c>
    </row>
    <row r="42" spans="2:29">
      <c r="C42" s="7" t="s">
        <v>29</v>
      </c>
      <c r="D42" s="8" t="s">
        <v>30</v>
      </c>
      <c r="E42" s="71">
        <v>6570</v>
      </c>
      <c r="F42" s="71">
        <v>3738</v>
      </c>
      <c r="G42" s="71">
        <v>2513</v>
      </c>
      <c r="H42" s="71">
        <v>3939</v>
      </c>
      <c r="J42" s="93">
        <v>5.1677350847524284E-2</v>
      </c>
      <c r="K42" s="89">
        <v>9.8060819744380783E-3</v>
      </c>
      <c r="L42" s="89">
        <v>6.5664668593318036E-3</v>
      </c>
      <c r="M42" s="90">
        <v>9.4142784418042719E-3</v>
      </c>
      <c r="N42" s="119">
        <v>-4.1871268873086205</v>
      </c>
      <c r="O42" s="120">
        <v>-0.32396151151062746</v>
      </c>
      <c r="P42" s="128">
        <v>0.28478115824724681</v>
      </c>
      <c r="Q42" s="119">
        <v>-4.1871268873086205</v>
      </c>
      <c r="R42" s="120">
        <v>-4.5110883988192478</v>
      </c>
      <c r="S42" s="128">
        <v>-4.2263072405720008</v>
      </c>
      <c r="U42" s="91">
        <v>-2832</v>
      </c>
      <c r="V42" s="86">
        <v>-1225</v>
      </c>
      <c r="W42" s="92">
        <v>1426</v>
      </c>
      <c r="X42" s="93">
        <v>-0.43105022831050227</v>
      </c>
      <c r="Y42" s="89">
        <v>-0.32771535580524347</v>
      </c>
      <c r="Z42" s="90">
        <v>0.56744926382809391</v>
      </c>
      <c r="AA42" s="93">
        <v>-0.43105022831050227</v>
      </c>
      <c r="AB42" s="89">
        <v>-0.617503805175038</v>
      </c>
      <c r="AC42" s="90">
        <v>-0.40045662100456619</v>
      </c>
    </row>
    <row r="43" spans="2:29">
      <c r="C43" s="7" t="s">
        <v>31</v>
      </c>
      <c r="D43" s="8" t="s">
        <v>32</v>
      </c>
      <c r="E43" s="71">
        <v>0</v>
      </c>
      <c r="F43" s="71">
        <v>0</v>
      </c>
      <c r="G43" s="71">
        <v>0</v>
      </c>
      <c r="H43" s="71">
        <v>0</v>
      </c>
      <c r="J43" s="93">
        <v>0</v>
      </c>
      <c r="K43" s="89">
        <v>0</v>
      </c>
      <c r="L43" s="89">
        <v>0</v>
      </c>
      <c r="M43" s="90">
        <v>0</v>
      </c>
      <c r="N43" s="119">
        <v>0</v>
      </c>
      <c r="O43" s="120">
        <v>0</v>
      </c>
      <c r="P43" s="128">
        <v>0</v>
      </c>
      <c r="Q43" s="119">
        <v>0</v>
      </c>
      <c r="R43" s="120">
        <v>0</v>
      </c>
      <c r="S43" s="128">
        <v>0</v>
      </c>
      <c r="U43" s="91">
        <v>0</v>
      </c>
      <c r="V43" s="86">
        <v>0</v>
      </c>
      <c r="W43" s="92">
        <v>0</v>
      </c>
      <c r="X43" s="93" t="s">
        <v>435</v>
      </c>
      <c r="Y43" s="89" t="s">
        <v>435</v>
      </c>
      <c r="Z43" s="90" t="s">
        <v>435</v>
      </c>
      <c r="AA43" s="93" t="s">
        <v>435</v>
      </c>
      <c r="AB43" s="89" t="s">
        <v>435</v>
      </c>
      <c r="AC43" s="90" t="s">
        <v>435</v>
      </c>
    </row>
    <row r="44" spans="2:29">
      <c r="C44" s="7" t="s">
        <v>34</v>
      </c>
      <c r="D44" s="8" t="s">
        <v>33</v>
      </c>
      <c r="E44" s="71">
        <v>3529</v>
      </c>
      <c r="F44" s="71">
        <v>7718</v>
      </c>
      <c r="G44" s="71">
        <v>8618</v>
      </c>
      <c r="H44" s="71">
        <v>266</v>
      </c>
      <c r="J44" s="93">
        <v>2.7757895150823927E-2</v>
      </c>
      <c r="K44" s="89">
        <v>2.0247014627799115E-2</v>
      </c>
      <c r="L44" s="89">
        <v>2.2518826658862508E-2</v>
      </c>
      <c r="M44" s="90">
        <v>6.3574462186340099E-4</v>
      </c>
      <c r="N44" s="119">
        <v>-0.75108805230248121</v>
      </c>
      <c r="O44" s="120">
        <v>0.2271812031063393</v>
      </c>
      <c r="P44" s="128">
        <v>-2.1883082036999109</v>
      </c>
      <c r="Q44" s="119">
        <v>-0.75108805230248121</v>
      </c>
      <c r="R44" s="120">
        <v>-0.52390684919614194</v>
      </c>
      <c r="S44" s="128">
        <v>-2.7122150528960525</v>
      </c>
      <c r="U44" s="91">
        <v>4189</v>
      </c>
      <c r="V44" s="86">
        <v>900</v>
      </c>
      <c r="W44" s="92">
        <v>-8352</v>
      </c>
      <c r="X44" s="93">
        <v>1.1870218192122415</v>
      </c>
      <c r="Y44" s="89">
        <v>0.11661052086032651</v>
      </c>
      <c r="Z44" s="90">
        <v>-0.96913436992341606</v>
      </c>
      <c r="AA44" s="93">
        <v>1.1870218192122415</v>
      </c>
      <c r="AB44" s="89">
        <v>1.4420515726834797</v>
      </c>
      <c r="AC44" s="90">
        <v>-0.92462453952961177</v>
      </c>
    </row>
    <row r="45" spans="2:29">
      <c r="B45" s="62" t="s">
        <v>125</v>
      </c>
      <c r="C45" s="5" t="s">
        <v>7</v>
      </c>
      <c r="D45" s="6" t="s">
        <v>35</v>
      </c>
      <c r="E45" s="70">
        <v>0</v>
      </c>
      <c r="F45" s="70">
        <v>0</v>
      </c>
      <c r="G45" s="70">
        <v>0</v>
      </c>
      <c r="H45" s="70">
        <v>0</v>
      </c>
      <c r="J45" s="93">
        <v>0</v>
      </c>
      <c r="K45" s="89">
        <v>0</v>
      </c>
      <c r="L45" s="89">
        <v>0</v>
      </c>
      <c r="M45" s="90">
        <v>0</v>
      </c>
      <c r="N45" s="119">
        <v>0</v>
      </c>
      <c r="O45" s="120">
        <v>0</v>
      </c>
      <c r="P45" s="128">
        <v>0</v>
      </c>
      <c r="Q45" s="119">
        <v>0</v>
      </c>
      <c r="R45" s="120">
        <v>0</v>
      </c>
      <c r="S45" s="128">
        <v>0</v>
      </c>
      <c r="U45" s="91">
        <v>0</v>
      </c>
      <c r="V45" s="86">
        <v>0</v>
      </c>
      <c r="W45" s="92">
        <v>0</v>
      </c>
      <c r="X45" s="93" t="s">
        <v>435</v>
      </c>
      <c r="Y45" s="89" t="s">
        <v>435</v>
      </c>
      <c r="Z45" s="90" t="s">
        <v>435</v>
      </c>
      <c r="AA45" s="93" t="s">
        <v>435</v>
      </c>
      <c r="AB45" s="89" t="s">
        <v>435</v>
      </c>
      <c r="AC45" s="90" t="s">
        <v>435</v>
      </c>
    </row>
    <row r="46" spans="2:29">
      <c r="B46" s="62"/>
      <c r="C46" s="7" t="s">
        <v>301</v>
      </c>
      <c r="D46" s="8" t="s">
        <v>316</v>
      </c>
      <c r="E46" s="71">
        <v>0</v>
      </c>
      <c r="F46" s="71">
        <v>0</v>
      </c>
      <c r="G46" s="71">
        <v>0</v>
      </c>
      <c r="H46" s="71">
        <v>0</v>
      </c>
      <c r="J46" s="93">
        <v>0</v>
      </c>
      <c r="K46" s="89">
        <v>0</v>
      </c>
      <c r="L46" s="89">
        <v>0</v>
      </c>
      <c r="M46" s="90">
        <v>0</v>
      </c>
      <c r="N46" s="119">
        <v>0</v>
      </c>
      <c r="O46" s="120">
        <v>0</v>
      </c>
      <c r="P46" s="128">
        <v>0</v>
      </c>
      <c r="Q46" s="119">
        <v>0</v>
      </c>
      <c r="R46" s="120">
        <v>0</v>
      </c>
      <c r="S46" s="128">
        <v>0</v>
      </c>
      <c r="U46" s="91">
        <v>0</v>
      </c>
      <c r="V46" s="86">
        <v>0</v>
      </c>
      <c r="W46" s="92">
        <v>0</v>
      </c>
      <c r="X46" s="93" t="s">
        <v>435</v>
      </c>
      <c r="Y46" s="89" t="s">
        <v>435</v>
      </c>
      <c r="Z46" s="90" t="s">
        <v>435</v>
      </c>
      <c r="AA46" s="93" t="s">
        <v>435</v>
      </c>
      <c r="AB46" s="89" t="s">
        <v>435</v>
      </c>
      <c r="AC46" s="90" t="s">
        <v>435</v>
      </c>
    </row>
    <row r="47" spans="2:29">
      <c r="B47" s="62"/>
      <c r="C47" s="7" t="s">
        <v>303</v>
      </c>
      <c r="D47" s="8" t="s">
        <v>317</v>
      </c>
      <c r="E47" s="71">
        <v>0</v>
      </c>
      <c r="F47" s="71">
        <v>0</v>
      </c>
      <c r="G47" s="71">
        <v>0</v>
      </c>
      <c r="H47" s="71">
        <v>0</v>
      </c>
      <c r="J47" s="93">
        <v>0</v>
      </c>
      <c r="K47" s="89">
        <v>0</v>
      </c>
      <c r="L47" s="89">
        <v>0</v>
      </c>
      <c r="M47" s="90">
        <v>0</v>
      </c>
      <c r="N47" s="119">
        <v>0</v>
      </c>
      <c r="O47" s="120">
        <v>0</v>
      </c>
      <c r="P47" s="128">
        <v>0</v>
      </c>
      <c r="Q47" s="119">
        <v>0</v>
      </c>
      <c r="R47" s="120">
        <v>0</v>
      </c>
      <c r="S47" s="128">
        <v>0</v>
      </c>
      <c r="U47" s="91">
        <v>0</v>
      </c>
      <c r="V47" s="86">
        <v>0</v>
      </c>
      <c r="W47" s="92">
        <v>0</v>
      </c>
      <c r="X47" s="93" t="s">
        <v>435</v>
      </c>
      <c r="Y47" s="89" t="s">
        <v>435</v>
      </c>
      <c r="Z47" s="90" t="s">
        <v>435</v>
      </c>
      <c r="AA47" s="93" t="s">
        <v>435</v>
      </c>
      <c r="AB47" s="89" t="s">
        <v>435</v>
      </c>
      <c r="AC47" s="90" t="s">
        <v>435</v>
      </c>
    </row>
    <row r="48" spans="2:29">
      <c r="B48" s="62"/>
      <c r="C48" s="7" t="s">
        <v>305</v>
      </c>
      <c r="D48" s="8" t="s">
        <v>318</v>
      </c>
      <c r="E48" s="71">
        <v>0</v>
      </c>
      <c r="F48" s="71">
        <v>0</v>
      </c>
      <c r="G48" s="71">
        <v>0</v>
      </c>
      <c r="H48" s="71">
        <v>0</v>
      </c>
      <c r="J48" s="93">
        <v>0</v>
      </c>
      <c r="K48" s="89">
        <v>0</v>
      </c>
      <c r="L48" s="89">
        <v>0</v>
      </c>
      <c r="M48" s="90">
        <v>0</v>
      </c>
      <c r="N48" s="119">
        <v>0</v>
      </c>
      <c r="O48" s="120">
        <v>0</v>
      </c>
      <c r="P48" s="128">
        <v>0</v>
      </c>
      <c r="Q48" s="119">
        <v>0</v>
      </c>
      <c r="R48" s="120">
        <v>0</v>
      </c>
      <c r="S48" s="128">
        <v>0</v>
      </c>
      <c r="U48" s="91">
        <v>0</v>
      </c>
      <c r="V48" s="86">
        <v>0</v>
      </c>
      <c r="W48" s="92">
        <v>0</v>
      </c>
      <c r="X48" s="93" t="s">
        <v>435</v>
      </c>
      <c r="Y48" s="89" t="s">
        <v>435</v>
      </c>
      <c r="Z48" s="90" t="s">
        <v>435</v>
      </c>
      <c r="AA48" s="93" t="s">
        <v>435</v>
      </c>
      <c r="AB48" s="89" t="s">
        <v>435</v>
      </c>
      <c r="AC48" s="90" t="s">
        <v>435</v>
      </c>
    </row>
    <row r="49" spans="2:29">
      <c r="B49" s="62" t="s">
        <v>126</v>
      </c>
      <c r="C49" s="5" t="s">
        <v>9</v>
      </c>
      <c r="D49" s="6" t="s">
        <v>36</v>
      </c>
      <c r="E49" s="71">
        <v>1560</v>
      </c>
      <c r="F49" s="71">
        <v>98</v>
      </c>
      <c r="G49" s="71">
        <v>247</v>
      </c>
      <c r="H49" s="71">
        <v>31</v>
      </c>
      <c r="J49" s="93">
        <v>1.2270421205804852E-2</v>
      </c>
      <c r="K49" s="89">
        <v>2.5708829146466874E-4</v>
      </c>
      <c r="L49" s="89">
        <v>6.4541078959608254E-4</v>
      </c>
      <c r="M49" s="90">
        <v>7.4090538638215902E-5</v>
      </c>
      <c r="N49" s="119">
        <v>-1.2013332914340182</v>
      </c>
      <c r="O49" s="120">
        <v>3.883224981314138E-2</v>
      </c>
      <c r="P49" s="128">
        <v>-5.7132025095786659E-2</v>
      </c>
      <c r="Q49" s="119">
        <v>-1.2013332914340182</v>
      </c>
      <c r="R49" s="120">
        <v>-1.162501041620877</v>
      </c>
      <c r="S49" s="128">
        <v>-1.2196330667166637</v>
      </c>
      <c r="U49" s="91">
        <v>-1462</v>
      </c>
      <c r="V49" s="86">
        <v>149</v>
      </c>
      <c r="W49" s="92">
        <v>-216</v>
      </c>
      <c r="X49" s="93">
        <v>-0.93717948717948718</v>
      </c>
      <c r="Y49" s="89">
        <v>1.5204081632653061</v>
      </c>
      <c r="Z49" s="90">
        <v>-0.87449392712550611</v>
      </c>
      <c r="AA49" s="93">
        <v>-0.93717948717948718</v>
      </c>
      <c r="AB49" s="89">
        <v>-0.84166666666666667</v>
      </c>
      <c r="AC49" s="90">
        <v>-0.98012820512820509</v>
      </c>
    </row>
    <row r="50" spans="2:29" ht="15.75" thickBot="1">
      <c r="B50" s="62" t="s">
        <v>127</v>
      </c>
      <c r="C50" s="10"/>
      <c r="D50" s="11" t="s">
        <v>37</v>
      </c>
      <c r="E50" s="81">
        <v>127135</v>
      </c>
      <c r="F50" s="81">
        <v>381192</v>
      </c>
      <c r="G50" s="81">
        <v>382702</v>
      </c>
      <c r="H50" s="81">
        <v>418407</v>
      </c>
      <c r="J50" s="127">
        <v>1</v>
      </c>
      <c r="K50" s="95">
        <v>1</v>
      </c>
      <c r="L50" s="95">
        <v>1</v>
      </c>
      <c r="M50" s="96">
        <v>1</v>
      </c>
      <c r="N50" s="119">
        <v>0</v>
      </c>
      <c r="O50" s="120">
        <v>0</v>
      </c>
      <c r="P50" s="128">
        <v>0</v>
      </c>
      <c r="Q50" s="119">
        <v>0</v>
      </c>
      <c r="R50" s="120">
        <v>0</v>
      </c>
      <c r="S50" s="128">
        <v>0</v>
      </c>
      <c r="U50" s="91">
        <v>254057</v>
      </c>
      <c r="V50" s="86">
        <v>1510</v>
      </c>
      <c r="W50" s="92">
        <v>35705</v>
      </c>
      <c r="X50" s="93">
        <v>1.9983246155661305</v>
      </c>
      <c r="Y50" s="89">
        <v>3.9612583684862221E-3</v>
      </c>
      <c r="Z50" s="90">
        <v>9.3297134585134125E-2</v>
      </c>
      <c r="AA50" s="93">
        <v>1.9983246155661305</v>
      </c>
      <c r="AB50" s="89">
        <v>2.0102017540409802</v>
      </c>
      <c r="AC50" s="90">
        <v>2.291044952216148</v>
      </c>
    </row>
    <row r="51" spans="2:29" s="61" customFormat="1" ht="6" customHeight="1">
      <c r="D51" s="67"/>
      <c r="E51" s="97"/>
      <c r="F51" s="97"/>
      <c r="G51" s="97"/>
      <c r="H51" s="97"/>
      <c r="J51" s="98"/>
      <c r="K51" s="98"/>
      <c r="L51" s="98"/>
      <c r="M51" s="98"/>
      <c r="N51" s="98"/>
      <c r="O51" s="98"/>
      <c r="P51" s="98"/>
      <c r="Q51" s="98"/>
      <c r="R51" s="98"/>
      <c r="S51" s="98"/>
      <c r="U51" s="98"/>
      <c r="V51" s="98"/>
      <c r="W51" s="98"/>
      <c r="X51" s="98"/>
      <c r="Y51" s="98"/>
      <c r="Z51" s="98"/>
      <c r="AA51" s="98"/>
      <c r="AB51" s="98"/>
      <c r="AC51" s="98"/>
    </row>
    <row r="52" spans="2:29" s="61" customFormat="1">
      <c r="D52" s="68" t="s">
        <v>108</v>
      </c>
      <c r="E52" s="72">
        <f>E50-E96</f>
        <v>0</v>
      </c>
      <c r="F52" s="72">
        <f>F50-F96</f>
        <v>0</v>
      </c>
      <c r="G52" s="72">
        <f>G50-G96</f>
        <v>0</v>
      </c>
      <c r="H52" s="72">
        <f>H50-H96</f>
        <v>0</v>
      </c>
      <c r="J52" s="98"/>
      <c r="K52" s="98"/>
      <c r="L52" s="98"/>
      <c r="M52" s="98"/>
      <c r="N52" s="98"/>
      <c r="O52" s="98"/>
      <c r="P52" s="98"/>
      <c r="Q52" s="98"/>
      <c r="R52" s="98"/>
      <c r="S52" s="98"/>
      <c r="U52" s="98"/>
      <c r="V52" s="98"/>
      <c r="W52" s="98"/>
      <c r="X52" s="98"/>
      <c r="Y52" s="98"/>
      <c r="Z52" s="98"/>
      <c r="AA52" s="98"/>
      <c r="AB52" s="98"/>
      <c r="AC52" s="98"/>
    </row>
    <row r="53" spans="2:29" s="61" customFormat="1" ht="6" customHeight="1" thickBot="1">
      <c r="D53" s="67"/>
      <c r="E53" s="97"/>
      <c r="F53" s="97"/>
      <c r="G53" s="97"/>
      <c r="H53" s="97"/>
      <c r="J53" s="98"/>
      <c r="K53" s="98"/>
      <c r="L53" s="98"/>
      <c r="M53" s="98"/>
      <c r="N53" s="98"/>
      <c r="O53" s="98"/>
      <c r="P53" s="98"/>
      <c r="Q53" s="98"/>
      <c r="R53" s="98"/>
      <c r="S53" s="98"/>
      <c r="U53" s="98"/>
      <c r="V53" s="98"/>
      <c r="W53" s="98"/>
      <c r="X53" s="98"/>
      <c r="Y53" s="98"/>
      <c r="Z53" s="98"/>
      <c r="AA53" s="98"/>
      <c r="AB53" s="98"/>
      <c r="AC53" s="98"/>
    </row>
    <row r="54" spans="2:29" ht="18" customHeight="1" thickBot="1">
      <c r="C54" s="13"/>
      <c r="D54" s="14" t="s">
        <v>38</v>
      </c>
      <c r="E54" s="168">
        <f>PL!E2</f>
        <v>2009</v>
      </c>
      <c r="F54" s="168">
        <f>PL!F2</f>
        <v>2010</v>
      </c>
      <c r="G54" s="168">
        <f>PL!G2</f>
        <v>2011</v>
      </c>
      <c r="H54" s="168">
        <f>PL!H2</f>
        <v>2012</v>
      </c>
      <c r="J54" s="174" t="s">
        <v>380</v>
      </c>
      <c r="K54" s="175"/>
      <c r="L54" s="175"/>
      <c r="M54" s="176"/>
      <c r="N54" s="171" t="s">
        <v>376</v>
      </c>
      <c r="O54" s="172"/>
      <c r="P54" s="173"/>
      <c r="Q54" s="171" t="s">
        <v>377</v>
      </c>
      <c r="R54" s="172"/>
      <c r="S54" s="173"/>
      <c r="U54" s="141" t="s">
        <v>436</v>
      </c>
      <c r="V54" s="142" t="s">
        <v>444</v>
      </c>
      <c r="W54" s="143" t="s">
        <v>445</v>
      </c>
      <c r="X54" s="76" t="s">
        <v>439</v>
      </c>
      <c r="Y54" s="73" t="s">
        <v>440</v>
      </c>
      <c r="Z54" s="75" t="s">
        <v>441</v>
      </c>
      <c r="AA54" s="76" t="s">
        <v>439</v>
      </c>
      <c r="AB54" s="73" t="s">
        <v>442</v>
      </c>
      <c r="AC54" s="75" t="s">
        <v>443</v>
      </c>
    </row>
    <row r="55" spans="2:29" ht="26.1" customHeight="1">
      <c r="C55" s="15"/>
      <c r="D55" s="16"/>
      <c r="E55" s="169"/>
      <c r="F55" s="169"/>
      <c r="G55" s="169"/>
      <c r="H55" s="169"/>
      <c r="J55" s="74">
        <v>2009</v>
      </c>
      <c r="K55" s="73">
        <v>2010</v>
      </c>
      <c r="L55" s="73">
        <v>2011</v>
      </c>
      <c r="M55" s="75">
        <v>2012</v>
      </c>
      <c r="N55" s="76" t="s">
        <v>436</v>
      </c>
      <c r="O55" s="73" t="s">
        <v>444</v>
      </c>
      <c r="P55" s="75" t="s">
        <v>445</v>
      </c>
      <c r="Q55" s="76" t="s">
        <v>436</v>
      </c>
      <c r="R55" s="73" t="s">
        <v>437</v>
      </c>
      <c r="S55" s="75" t="s">
        <v>438</v>
      </c>
      <c r="U55" s="159" t="s">
        <v>452</v>
      </c>
      <c r="V55" s="160"/>
      <c r="W55" s="161"/>
      <c r="X55" s="165" t="s">
        <v>450</v>
      </c>
      <c r="Y55" s="166"/>
      <c r="Z55" s="167"/>
      <c r="AA55" s="165" t="s">
        <v>451</v>
      </c>
      <c r="AB55" s="166"/>
      <c r="AC55" s="167"/>
    </row>
    <row r="56" spans="2:29" ht="15">
      <c r="B56" s="62" t="s">
        <v>128</v>
      </c>
      <c r="C56" s="3" t="s">
        <v>39</v>
      </c>
      <c r="D56" s="4" t="s">
        <v>40</v>
      </c>
      <c r="E56" s="82">
        <f t="shared" ref="E56:H56" si="0">SUM(E57+E62+E63+E67)</f>
        <v>52892</v>
      </c>
      <c r="F56" s="82">
        <f t="shared" si="0"/>
        <v>317213</v>
      </c>
      <c r="G56" s="82">
        <f t="shared" si="0"/>
        <v>333742</v>
      </c>
      <c r="H56" s="82">
        <f t="shared" si="0"/>
        <v>302809</v>
      </c>
      <c r="J56" s="88">
        <v>0.41603020411373737</v>
      </c>
      <c r="K56" s="89">
        <v>0.83216069592226494</v>
      </c>
      <c r="L56" s="89">
        <v>0.87206756170597488</v>
      </c>
      <c r="M56" s="90">
        <v>0.72371877143546837</v>
      </c>
      <c r="N56" s="119">
        <v>41.613049180852755</v>
      </c>
      <c r="O56" s="120">
        <v>3.9906865783709944</v>
      </c>
      <c r="P56" s="128">
        <v>-14.834879027050651</v>
      </c>
      <c r="Q56" s="119">
        <v>41.613049180852755</v>
      </c>
      <c r="R56" s="120">
        <v>45.603735759223753</v>
      </c>
      <c r="S56" s="128">
        <v>30.768856732173099</v>
      </c>
      <c r="U56" s="91">
        <v>264321</v>
      </c>
      <c r="V56" s="86">
        <v>16529</v>
      </c>
      <c r="W56" s="92">
        <v>-30933</v>
      </c>
      <c r="X56" s="93">
        <v>4.9973720033275351</v>
      </c>
      <c r="Y56" s="89">
        <v>5.2106943914656714E-2</v>
      </c>
      <c r="Z56" s="90">
        <v>-9.26853677391518E-2</v>
      </c>
      <c r="AA56" s="93">
        <v>4.9973720033275351</v>
      </c>
      <c r="AB56" s="89">
        <v>5.3098767299402558</v>
      </c>
      <c r="AC56" s="90">
        <v>4.725043484837026</v>
      </c>
    </row>
    <row r="57" spans="2:29">
      <c r="C57" s="5" t="s">
        <v>3</v>
      </c>
      <c r="D57" s="6" t="s">
        <v>41</v>
      </c>
      <c r="E57" s="70">
        <f>SUM(E58:E61)</f>
        <v>28554</v>
      </c>
      <c r="F57" s="70">
        <f t="shared" ref="F57:H57" si="1">SUM(F58:F61)</f>
        <v>279192</v>
      </c>
      <c r="G57" s="70">
        <f t="shared" si="1"/>
        <v>279192</v>
      </c>
      <c r="H57" s="70">
        <f t="shared" si="1"/>
        <v>279192</v>
      </c>
      <c r="J57" s="88">
        <v>0.22459590199394344</v>
      </c>
      <c r="K57" s="89">
        <v>0.73241830888371218</v>
      </c>
      <c r="L57" s="89">
        <v>0.72952845817372258</v>
      </c>
      <c r="M57" s="90">
        <v>0.66727373108002497</v>
      </c>
      <c r="N57" s="119">
        <v>50.782240688976877</v>
      </c>
      <c r="O57" s="120">
        <v>-0.28898507099895943</v>
      </c>
      <c r="P57" s="128">
        <v>-6.225472709369761</v>
      </c>
      <c r="Q57" s="119">
        <v>50.782240688976877</v>
      </c>
      <c r="R57" s="120">
        <v>50.493255617977916</v>
      </c>
      <c r="S57" s="128">
        <v>44.267782908608154</v>
      </c>
      <c r="U57" s="91">
        <v>250638</v>
      </c>
      <c r="V57" s="86">
        <v>0</v>
      </c>
      <c r="W57" s="92">
        <v>0</v>
      </c>
      <c r="X57" s="93">
        <v>8.777684387476361</v>
      </c>
      <c r="Y57" s="89">
        <v>0</v>
      </c>
      <c r="Z57" s="90">
        <v>0</v>
      </c>
      <c r="AA57" s="93">
        <v>8.777684387476361</v>
      </c>
      <c r="AB57" s="89">
        <v>8.777684387476361</v>
      </c>
      <c r="AC57" s="90">
        <v>8.777684387476361</v>
      </c>
    </row>
    <row r="58" spans="2:29">
      <c r="C58" s="7" t="s">
        <v>15</v>
      </c>
      <c r="D58" s="8" t="s">
        <v>319</v>
      </c>
      <c r="E58" s="71">
        <v>28554</v>
      </c>
      <c r="F58" s="71">
        <v>279192</v>
      </c>
      <c r="G58" s="71">
        <v>279192</v>
      </c>
      <c r="H58" s="71">
        <v>279192</v>
      </c>
      <c r="J58" s="88">
        <v>0.22459590199394344</v>
      </c>
      <c r="K58" s="89">
        <v>0.73241830888371218</v>
      </c>
      <c r="L58" s="89">
        <v>0.72952845817372258</v>
      </c>
      <c r="M58" s="90">
        <v>0.66727373108002497</v>
      </c>
      <c r="N58" s="119">
        <v>50.782240688976877</v>
      </c>
      <c r="O58" s="120">
        <v>-0.28898507099895943</v>
      </c>
      <c r="P58" s="128">
        <v>-6.225472709369761</v>
      </c>
      <c r="Q58" s="119">
        <v>50.782240688976877</v>
      </c>
      <c r="R58" s="120">
        <v>50.493255617977916</v>
      </c>
      <c r="S58" s="128">
        <v>44.267782908608154</v>
      </c>
      <c r="U58" s="91">
        <v>250638</v>
      </c>
      <c r="V58" s="86">
        <v>0</v>
      </c>
      <c r="W58" s="92">
        <v>0</v>
      </c>
      <c r="X58" s="93">
        <v>8.777684387476361</v>
      </c>
      <c r="Y58" s="89">
        <v>0</v>
      </c>
      <c r="Z58" s="90">
        <v>0</v>
      </c>
      <c r="AA58" s="93">
        <v>8.777684387476361</v>
      </c>
      <c r="AB58" s="89">
        <v>8.777684387476361</v>
      </c>
      <c r="AC58" s="90">
        <v>8.777684387476361</v>
      </c>
    </row>
    <row r="59" spans="2:29">
      <c r="C59" s="7" t="s">
        <v>24</v>
      </c>
      <c r="D59" s="8" t="s">
        <v>320</v>
      </c>
      <c r="E59" s="71">
        <v>0</v>
      </c>
      <c r="F59" s="71">
        <v>0</v>
      </c>
      <c r="G59" s="71">
        <v>0</v>
      </c>
      <c r="H59" s="71">
        <v>0</v>
      </c>
      <c r="J59" s="88">
        <v>0</v>
      </c>
      <c r="K59" s="89">
        <v>0</v>
      </c>
      <c r="L59" s="89">
        <v>0</v>
      </c>
      <c r="M59" s="90">
        <v>0</v>
      </c>
      <c r="N59" s="119">
        <v>0</v>
      </c>
      <c r="O59" s="120">
        <v>0</v>
      </c>
      <c r="P59" s="128">
        <v>0</v>
      </c>
      <c r="Q59" s="119">
        <v>0</v>
      </c>
      <c r="R59" s="120">
        <v>0</v>
      </c>
      <c r="S59" s="128">
        <v>0</v>
      </c>
      <c r="U59" s="91">
        <v>0</v>
      </c>
      <c r="V59" s="86">
        <v>0</v>
      </c>
      <c r="W59" s="92">
        <v>0</v>
      </c>
      <c r="X59" s="93" t="s">
        <v>435</v>
      </c>
      <c r="Y59" s="89" t="s">
        <v>435</v>
      </c>
      <c r="Z59" s="90" t="s">
        <v>435</v>
      </c>
      <c r="AA59" s="93" t="s">
        <v>435</v>
      </c>
      <c r="AB59" s="89" t="s">
        <v>435</v>
      </c>
      <c r="AC59" s="90" t="s">
        <v>435</v>
      </c>
    </row>
    <row r="60" spans="2:29">
      <c r="C60" s="7" t="s">
        <v>27</v>
      </c>
      <c r="D60" s="8" t="s">
        <v>321</v>
      </c>
      <c r="E60" s="71">
        <v>0</v>
      </c>
      <c r="F60" s="71">
        <v>0</v>
      </c>
      <c r="G60" s="71">
        <v>0</v>
      </c>
      <c r="H60" s="71">
        <v>0</v>
      </c>
      <c r="J60" s="88">
        <v>0</v>
      </c>
      <c r="K60" s="89">
        <v>0</v>
      </c>
      <c r="L60" s="89">
        <v>0</v>
      </c>
      <c r="M60" s="90">
        <v>0</v>
      </c>
      <c r="N60" s="119">
        <v>0</v>
      </c>
      <c r="O60" s="120">
        <v>0</v>
      </c>
      <c r="P60" s="128">
        <v>0</v>
      </c>
      <c r="Q60" s="119">
        <v>0</v>
      </c>
      <c r="R60" s="120">
        <v>0</v>
      </c>
      <c r="S60" s="128">
        <v>0</v>
      </c>
      <c r="U60" s="91">
        <v>0</v>
      </c>
      <c r="V60" s="86">
        <v>0</v>
      </c>
      <c r="W60" s="92">
        <v>0</v>
      </c>
      <c r="X60" s="93" t="s">
        <v>435</v>
      </c>
      <c r="Y60" s="89" t="s">
        <v>435</v>
      </c>
      <c r="Z60" s="90" t="s">
        <v>435</v>
      </c>
      <c r="AA60" s="93" t="s">
        <v>435</v>
      </c>
      <c r="AB60" s="89" t="s">
        <v>435</v>
      </c>
      <c r="AC60" s="90" t="s">
        <v>435</v>
      </c>
    </row>
    <row r="61" spans="2:29">
      <c r="C61" s="7" t="s">
        <v>42</v>
      </c>
      <c r="D61" s="8" t="s">
        <v>322</v>
      </c>
      <c r="E61" s="71">
        <v>0</v>
      </c>
      <c r="F61" s="71">
        <v>0</v>
      </c>
      <c r="G61" s="71">
        <v>0</v>
      </c>
      <c r="H61" s="71">
        <v>0</v>
      </c>
      <c r="J61" s="88">
        <v>0</v>
      </c>
      <c r="K61" s="89">
        <v>0</v>
      </c>
      <c r="L61" s="89">
        <v>0</v>
      </c>
      <c r="M61" s="90">
        <v>0</v>
      </c>
      <c r="N61" s="119">
        <v>0</v>
      </c>
      <c r="O61" s="120">
        <v>0</v>
      </c>
      <c r="P61" s="128">
        <v>0</v>
      </c>
      <c r="Q61" s="119">
        <v>0</v>
      </c>
      <c r="R61" s="120">
        <v>0</v>
      </c>
      <c r="S61" s="128">
        <v>0</v>
      </c>
      <c r="U61" s="91">
        <v>0</v>
      </c>
      <c r="V61" s="86">
        <v>0</v>
      </c>
      <c r="W61" s="92">
        <v>0</v>
      </c>
      <c r="X61" s="93" t="s">
        <v>435</v>
      </c>
      <c r="Y61" s="89" t="s">
        <v>435</v>
      </c>
      <c r="Z61" s="90" t="s">
        <v>435</v>
      </c>
      <c r="AA61" s="93" t="s">
        <v>435</v>
      </c>
      <c r="AB61" s="89" t="s">
        <v>435</v>
      </c>
      <c r="AC61" s="90" t="s">
        <v>435</v>
      </c>
    </row>
    <row r="62" spans="2:29">
      <c r="C62" s="5" t="s">
        <v>5</v>
      </c>
      <c r="D62" s="6" t="s">
        <v>43</v>
      </c>
      <c r="E62" s="71">
        <v>0</v>
      </c>
      <c r="F62" s="71">
        <v>0</v>
      </c>
      <c r="G62" s="71">
        <v>0</v>
      </c>
      <c r="H62" s="71">
        <v>0</v>
      </c>
      <c r="J62" s="88">
        <v>0</v>
      </c>
      <c r="K62" s="89">
        <v>0</v>
      </c>
      <c r="L62" s="89">
        <v>0</v>
      </c>
      <c r="M62" s="90">
        <v>0</v>
      </c>
      <c r="N62" s="119">
        <v>0</v>
      </c>
      <c r="O62" s="120">
        <v>0</v>
      </c>
      <c r="P62" s="128">
        <v>0</v>
      </c>
      <c r="Q62" s="119">
        <v>0</v>
      </c>
      <c r="R62" s="120">
        <v>0</v>
      </c>
      <c r="S62" s="128">
        <v>0</v>
      </c>
      <c r="U62" s="91">
        <v>0</v>
      </c>
      <c r="V62" s="86">
        <v>0</v>
      </c>
      <c r="W62" s="92">
        <v>0</v>
      </c>
      <c r="X62" s="93" t="s">
        <v>435</v>
      </c>
      <c r="Y62" s="89" t="s">
        <v>435</v>
      </c>
      <c r="Z62" s="90" t="s">
        <v>435</v>
      </c>
      <c r="AA62" s="93" t="s">
        <v>435</v>
      </c>
      <c r="AB62" s="89" t="s">
        <v>435</v>
      </c>
      <c r="AC62" s="90" t="s">
        <v>435</v>
      </c>
    </row>
    <row r="63" spans="2:29">
      <c r="C63" s="5" t="s">
        <v>7</v>
      </c>
      <c r="D63" s="6" t="s">
        <v>44</v>
      </c>
      <c r="E63" s="70">
        <f>SUM(E64:E66)</f>
        <v>-1241</v>
      </c>
      <c r="F63" s="70">
        <f t="shared" ref="F63:H63" si="2">SUM(F64:F66)</f>
        <v>3111</v>
      </c>
      <c r="G63" s="70">
        <f t="shared" si="2"/>
        <v>3111</v>
      </c>
      <c r="H63" s="70">
        <f t="shared" si="2"/>
        <v>3111</v>
      </c>
      <c r="J63" s="88">
        <v>-9.7612773823101424E-3</v>
      </c>
      <c r="K63" s="89">
        <v>8.1612415790467789E-3</v>
      </c>
      <c r="L63" s="89">
        <v>8.1290403499328454E-3</v>
      </c>
      <c r="M63" s="90">
        <v>7.4353440549512796E-3</v>
      </c>
      <c r="N63" s="119">
        <v>1.7922518961356924</v>
      </c>
      <c r="O63" s="120">
        <v>-3.2201229113933486E-3</v>
      </c>
      <c r="P63" s="128">
        <v>-6.9369629498156588E-2</v>
      </c>
      <c r="Q63" s="119">
        <v>1.7922518961356924</v>
      </c>
      <c r="R63" s="120">
        <v>1.7890317732242988</v>
      </c>
      <c r="S63" s="128">
        <v>1.7196621437261423</v>
      </c>
      <c r="U63" s="91">
        <v>4352</v>
      </c>
      <c r="V63" s="86">
        <v>0</v>
      </c>
      <c r="W63" s="92">
        <v>0</v>
      </c>
      <c r="X63" s="93">
        <v>-3.506849315068493</v>
      </c>
      <c r="Y63" s="89">
        <v>0</v>
      </c>
      <c r="Z63" s="90">
        <v>0</v>
      </c>
      <c r="AA63" s="93">
        <v>-3.506849315068493</v>
      </c>
      <c r="AB63" s="89">
        <v>-3.506849315068493</v>
      </c>
      <c r="AC63" s="90">
        <v>-3.506849315068493</v>
      </c>
    </row>
    <row r="64" spans="2:29">
      <c r="C64" s="7" t="s">
        <v>301</v>
      </c>
      <c r="D64" s="8" t="s">
        <v>323</v>
      </c>
      <c r="E64" s="71">
        <v>-1241</v>
      </c>
      <c r="F64" s="71">
        <v>3111</v>
      </c>
      <c r="G64" s="71">
        <v>3111</v>
      </c>
      <c r="H64" s="71">
        <v>3111</v>
      </c>
      <c r="J64" s="88">
        <v>-9.7612773823101424E-3</v>
      </c>
      <c r="K64" s="89">
        <v>8.1612415790467789E-3</v>
      </c>
      <c r="L64" s="89">
        <v>8.1290403499328454E-3</v>
      </c>
      <c r="M64" s="90">
        <v>7.4353440549512796E-3</v>
      </c>
      <c r="N64" s="119">
        <v>1.7922518961356924</v>
      </c>
      <c r="O64" s="120">
        <v>-3.2201229113933486E-3</v>
      </c>
      <c r="P64" s="128">
        <v>-6.9369629498156588E-2</v>
      </c>
      <c r="Q64" s="119">
        <v>1.7922518961356924</v>
      </c>
      <c r="R64" s="120">
        <v>1.7890317732242988</v>
      </c>
      <c r="S64" s="128">
        <v>1.7196621437261423</v>
      </c>
      <c r="U64" s="91">
        <v>4352</v>
      </c>
      <c r="V64" s="86">
        <v>0</v>
      </c>
      <c r="W64" s="92">
        <v>0</v>
      </c>
      <c r="X64" s="93">
        <v>-3.506849315068493</v>
      </c>
      <c r="Y64" s="89">
        <v>0</v>
      </c>
      <c r="Z64" s="90">
        <v>0</v>
      </c>
      <c r="AA64" s="93">
        <v>-3.506849315068493</v>
      </c>
      <c r="AB64" s="89">
        <v>-3.506849315068493</v>
      </c>
      <c r="AC64" s="90">
        <v>-3.506849315068493</v>
      </c>
    </row>
    <row r="65" spans="2:29">
      <c r="C65" s="7" t="s">
        <v>303</v>
      </c>
      <c r="D65" s="8" t="s">
        <v>324</v>
      </c>
      <c r="E65" s="71">
        <v>0</v>
      </c>
      <c r="F65" s="71">
        <v>0</v>
      </c>
      <c r="G65" s="71">
        <v>0</v>
      </c>
      <c r="H65" s="71">
        <v>0</v>
      </c>
      <c r="J65" s="88">
        <v>0</v>
      </c>
      <c r="K65" s="89">
        <v>0</v>
      </c>
      <c r="L65" s="89">
        <v>0</v>
      </c>
      <c r="M65" s="90">
        <v>0</v>
      </c>
      <c r="N65" s="119">
        <v>0</v>
      </c>
      <c r="O65" s="120">
        <v>0</v>
      </c>
      <c r="P65" s="128">
        <v>0</v>
      </c>
      <c r="Q65" s="119">
        <v>0</v>
      </c>
      <c r="R65" s="120">
        <v>0</v>
      </c>
      <c r="S65" s="128">
        <v>0</v>
      </c>
      <c r="U65" s="91">
        <v>0</v>
      </c>
      <c r="V65" s="86">
        <v>0</v>
      </c>
      <c r="W65" s="92">
        <v>0</v>
      </c>
      <c r="X65" s="93" t="s">
        <v>435</v>
      </c>
      <c r="Y65" s="89" t="s">
        <v>435</v>
      </c>
      <c r="Z65" s="90" t="s">
        <v>435</v>
      </c>
      <c r="AA65" s="93" t="s">
        <v>435</v>
      </c>
      <c r="AB65" s="89" t="s">
        <v>435</v>
      </c>
      <c r="AC65" s="90" t="s">
        <v>435</v>
      </c>
    </row>
    <row r="66" spans="2:29">
      <c r="C66" s="7" t="s">
        <v>305</v>
      </c>
      <c r="D66" s="8" t="s">
        <v>325</v>
      </c>
      <c r="E66" s="71">
        <v>0</v>
      </c>
      <c r="F66" s="71">
        <v>0</v>
      </c>
      <c r="G66" s="71">
        <v>0</v>
      </c>
      <c r="H66" s="71">
        <v>0</v>
      </c>
      <c r="J66" s="88">
        <v>0</v>
      </c>
      <c r="K66" s="89">
        <v>0</v>
      </c>
      <c r="L66" s="89">
        <v>0</v>
      </c>
      <c r="M66" s="90">
        <v>0</v>
      </c>
      <c r="N66" s="119">
        <v>0</v>
      </c>
      <c r="O66" s="120">
        <v>0</v>
      </c>
      <c r="P66" s="128">
        <v>0</v>
      </c>
      <c r="Q66" s="119">
        <v>0</v>
      </c>
      <c r="R66" s="120">
        <v>0</v>
      </c>
      <c r="S66" s="128">
        <v>0</v>
      </c>
      <c r="U66" s="91">
        <v>0</v>
      </c>
      <c r="V66" s="86">
        <v>0</v>
      </c>
      <c r="W66" s="92">
        <v>0</v>
      </c>
      <c r="X66" s="93" t="s">
        <v>435</v>
      </c>
      <c r="Y66" s="89" t="s">
        <v>435</v>
      </c>
      <c r="Z66" s="90" t="s">
        <v>435</v>
      </c>
      <c r="AA66" s="93" t="s">
        <v>435</v>
      </c>
      <c r="AB66" s="89" t="s">
        <v>435</v>
      </c>
      <c r="AC66" s="90" t="s">
        <v>435</v>
      </c>
    </row>
    <row r="67" spans="2:29">
      <c r="B67" s="62" t="s">
        <v>229</v>
      </c>
      <c r="C67" s="5" t="s">
        <v>9</v>
      </c>
      <c r="D67" s="6" t="s">
        <v>45</v>
      </c>
      <c r="E67" s="70">
        <f>SUM(E68:E69)</f>
        <v>25579</v>
      </c>
      <c r="F67" s="70">
        <f t="shared" ref="F67:H67" si="3">SUM(F68:F69)</f>
        <v>34910</v>
      </c>
      <c r="G67" s="70">
        <f t="shared" si="3"/>
        <v>51439</v>
      </c>
      <c r="H67" s="70">
        <f t="shared" si="3"/>
        <v>20506</v>
      </c>
      <c r="J67" s="88">
        <v>0.20119557950210407</v>
      </c>
      <c r="K67" s="89">
        <v>9.1581145459505978E-2</v>
      </c>
      <c r="L67" s="89">
        <v>0.13441006318231941</v>
      </c>
      <c r="M67" s="90">
        <v>4.9009696300492102E-2</v>
      </c>
      <c r="N67" s="119">
        <v>-10.961443404259809</v>
      </c>
      <c r="O67" s="120">
        <v>4.2828917722813431</v>
      </c>
      <c r="P67" s="128">
        <v>-8.540036688182731</v>
      </c>
      <c r="Q67" s="119">
        <v>-10.961443404259809</v>
      </c>
      <c r="R67" s="120">
        <v>-6.6785516319784657</v>
      </c>
      <c r="S67" s="128">
        <v>-15.218588320161198</v>
      </c>
      <c r="U67" s="91">
        <v>9331</v>
      </c>
      <c r="V67" s="86">
        <v>16529</v>
      </c>
      <c r="W67" s="92">
        <v>-30933</v>
      </c>
      <c r="X67" s="93">
        <v>0.36479143047030765</v>
      </c>
      <c r="Y67" s="89">
        <v>0.47347464909767972</v>
      </c>
      <c r="Z67" s="90">
        <v>-0.60135305896304359</v>
      </c>
      <c r="AA67" s="93">
        <v>0.36479143047030765</v>
      </c>
      <c r="AB67" s="89">
        <v>1.010985574103757</v>
      </c>
      <c r="AC67" s="90">
        <v>-0.19832675241408967</v>
      </c>
    </row>
    <row r="68" spans="2:29">
      <c r="B68" s="62"/>
      <c r="C68" s="7" t="s">
        <v>309</v>
      </c>
      <c r="D68" s="8" t="s">
        <v>326</v>
      </c>
      <c r="E68" s="71">
        <v>25579</v>
      </c>
      <c r="F68" s="71">
        <v>34910</v>
      </c>
      <c r="G68" s="71">
        <v>51439</v>
      </c>
      <c r="H68" s="71">
        <v>20506</v>
      </c>
      <c r="J68" s="88">
        <v>0.20119557950210407</v>
      </c>
      <c r="K68" s="89">
        <v>9.1581145459505978E-2</v>
      </c>
      <c r="L68" s="89">
        <v>0.13441006318231941</v>
      </c>
      <c r="M68" s="90">
        <v>4.9009696300492102E-2</v>
      </c>
      <c r="N68" s="119">
        <v>-10.961443404259809</v>
      </c>
      <c r="O68" s="120">
        <v>4.2828917722813431</v>
      </c>
      <c r="P68" s="128">
        <v>-8.540036688182731</v>
      </c>
      <c r="Q68" s="119">
        <v>-10.961443404259809</v>
      </c>
      <c r="R68" s="120">
        <v>-6.6785516319784657</v>
      </c>
      <c r="S68" s="128">
        <v>-15.218588320161198</v>
      </c>
      <c r="U68" s="91">
        <v>9331</v>
      </c>
      <c r="V68" s="86">
        <v>16529</v>
      </c>
      <c r="W68" s="92">
        <v>-30933</v>
      </c>
      <c r="X68" s="93">
        <v>0.36479143047030765</v>
      </c>
      <c r="Y68" s="89">
        <v>0.47347464909767972</v>
      </c>
      <c r="Z68" s="90">
        <v>-0.60135305896304359</v>
      </c>
      <c r="AA68" s="93">
        <v>0.36479143047030765</v>
      </c>
      <c r="AB68" s="89">
        <v>1.010985574103757</v>
      </c>
      <c r="AC68" s="90">
        <v>-0.19832675241408967</v>
      </c>
    </row>
    <row r="69" spans="2:29">
      <c r="B69" s="62"/>
      <c r="C69" s="7" t="s">
        <v>311</v>
      </c>
      <c r="D69" s="8" t="s">
        <v>327</v>
      </c>
      <c r="E69" s="71">
        <v>0</v>
      </c>
      <c r="F69" s="71">
        <v>0</v>
      </c>
      <c r="G69" s="71">
        <v>0</v>
      </c>
      <c r="H69" s="71">
        <v>0</v>
      </c>
      <c r="J69" s="88">
        <v>0</v>
      </c>
      <c r="K69" s="89">
        <v>0</v>
      </c>
      <c r="L69" s="89">
        <v>0</v>
      </c>
      <c r="M69" s="90">
        <v>0</v>
      </c>
      <c r="N69" s="119">
        <v>0</v>
      </c>
      <c r="O69" s="120">
        <v>0</v>
      </c>
      <c r="P69" s="128">
        <v>0</v>
      </c>
      <c r="Q69" s="119">
        <v>0</v>
      </c>
      <c r="R69" s="120">
        <v>0</v>
      </c>
      <c r="S69" s="128">
        <v>0</v>
      </c>
      <c r="U69" s="91">
        <v>0</v>
      </c>
      <c r="V69" s="86">
        <v>0</v>
      </c>
      <c r="W69" s="92">
        <v>0</v>
      </c>
      <c r="X69" s="93" t="s">
        <v>435</v>
      </c>
      <c r="Y69" s="89" t="s">
        <v>435</v>
      </c>
      <c r="Z69" s="90" t="s">
        <v>435</v>
      </c>
      <c r="AA69" s="93" t="s">
        <v>435</v>
      </c>
      <c r="AB69" s="89" t="s">
        <v>435</v>
      </c>
      <c r="AC69" s="90" t="s">
        <v>435</v>
      </c>
    </row>
    <row r="70" spans="2:29" ht="15">
      <c r="B70" s="62" t="s">
        <v>129</v>
      </c>
      <c r="C70" s="3" t="s">
        <v>46</v>
      </c>
      <c r="D70" s="4" t="s">
        <v>47</v>
      </c>
      <c r="E70" s="71">
        <v>0</v>
      </c>
      <c r="F70" s="71">
        <v>0</v>
      </c>
      <c r="G70" s="71">
        <v>0</v>
      </c>
      <c r="H70" s="71">
        <v>0</v>
      </c>
      <c r="J70" s="88">
        <v>0</v>
      </c>
      <c r="K70" s="89">
        <v>0</v>
      </c>
      <c r="L70" s="89">
        <v>0</v>
      </c>
      <c r="M70" s="90">
        <v>0</v>
      </c>
      <c r="N70" s="119">
        <v>0</v>
      </c>
      <c r="O70" s="120">
        <v>0</v>
      </c>
      <c r="P70" s="128">
        <v>0</v>
      </c>
      <c r="Q70" s="119">
        <v>0</v>
      </c>
      <c r="R70" s="120">
        <v>0</v>
      </c>
      <c r="S70" s="128">
        <v>0</v>
      </c>
      <c r="U70" s="91">
        <v>0</v>
      </c>
      <c r="V70" s="86">
        <v>0</v>
      </c>
      <c r="W70" s="92">
        <v>0</v>
      </c>
      <c r="X70" s="93" t="s">
        <v>435</v>
      </c>
      <c r="Y70" s="89" t="s">
        <v>435</v>
      </c>
      <c r="Z70" s="90" t="s">
        <v>435</v>
      </c>
      <c r="AA70" s="93" t="s">
        <v>435</v>
      </c>
      <c r="AB70" s="89" t="s">
        <v>435</v>
      </c>
      <c r="AC70" s="90" t="s">
        <v>435</v>
      </c>
    </row>
    <row r="71" spans="2:29" ht="15">
      <c r="B71" s="62" t="s">
        <v>130</v>
      </c>
      <c r="C71" s="3" t="s">
        <v>48</v>
      </c>
      <c r="D71" s="4" t="s">
        <v>49</v>
      </c>
      <c r="E71" s="82">
        <f t="shared" ref="E71:H71" si="4">SUM(E72+E85)</f>
        <v>74243</v>
      </c>
      <c r="F71" s="82">
        <f t="shared" si="4"/>
        <v>63979</v>
      </c>
      <c r="G71" s="82">
        <f t="shared" si="4"/>
        <v>48960</v>
      </c>
      <c r="H71" s="82">
        <f t="shared" si="4"/>
        <v>115598</v>
      </c>
      <c r="J71" s="88">
        <v>0.58396979588626263</v>
      </c>
      <c r="K71" s="89">
        <v>0.16783930407773509</v>
      </c>
      <c r="L71" s="89">
        <v>0.12793243829402512</v>
      </c>
      <c r="M71" s="90">
        <v>0.27628122856453169</v>
      </c>
      <c r="N71" s="119">
        <v>-41.613049180852755</v>
      </c>
      <c r="O71" s="120">
        <v>-3.9906865783709971</v>
      </c>
      <c r="P71" s="128">
        <v>14.834879027050658</v>
      </c>
      <c r="Q71" s="119">
        <v>-41.613049180852755</v>
      </c>
      <c r="R71" s="120">
        <v>-45.603735759223753</v>
      </c>
      <c r="S71" s="128">
        <v>-30.768856732173095</v>
      </c>
      <c r="U71" s="91">
        <v>-10264</v>
      </c>
      <c r="V71" s="86">
        <v>-15019</v>
      </c>
      <c r="W71" s="92">
        <v>66638</v>
      </c>
      <c r="X71" s="93">
        <v>-0.13824872378540737</v>
      </c>
      <c r="Y71" s="89">
        <v>-0.23474890198346332</v>
      </c>
      <c r="Z71" s="90">
        <v>1.3610702614379084</v>
      </c>
      <c r="AA71" s="93">
        <v>-0.13824872378540737</v>
      </c>
      <c r="AB71" s="89">
        <v>-0.34054388965963123</v>
      </c>
      <c r="AC71" s="90">
        <v>0.55702221084816073</v>
      </c>
    </row>
    <row r="72" spans="2:29">
      <c r="B72" s="62" t="s">
        <v>132</v>
      </c>
      <c r="C72" s="5" t="s">
        <v>3</v>
      </c>
      <c r="D72" s="6" t="s">
        <v>50</v>
      </c>
      <c r="E72" s="70">
        <f t="shared" ref="E72:H72" si="5">SUM(E73+E77+E78+E79+E83+E84)</f>
        <v>22825</v>
      </c>
      <c r="F72" s="70">
        <f t="shared" si="5"/>
        <v>21025</v>
      </c>
      <c r="G72" s="70">
        <f t="shared" si="5"/>
        <v>31733</v>
      </c>
      <c r="H72" s="70">
        <f t="shared" si="5"/>
        <v>60390</v>
      </c>
      <c r="J72" s="88">
        <v>0.17953356668108703</v>
      </c>
      <c r="K72" s="89">
        <v>5.5155931918823058E-2</v>
      </c>
      <c r="L72" s="89">
        <v>8.2918301968633562E-2</v>
      </c>
      <c r="M72" s="90">
        <v>0.14433314930199542</v>
      </c>
      <c r="N72" s="119">
        <v>-12.437763476226396</v>
      </c>
      <c r="O72" s="120">
        <v>2.7762370049810503</v>
      </c>
      <c r="P72" s="128">
        <v>6.1414847333361857</v>
      </c>
      <c r="Q72" s="119">
        <v>-12.437763476226396</v>
      </c>
      <c r="R72" s="120">
        <v>-9.661526471245347</v>
      </c>
      <c r="S72" s="128">
        <v>-3.5200417379091604</v>
      </c>
      <c r="U72" s="91">
        <v>-1800</v>
      </c>
      <c r="V72" s="86">
        <v>10708</v>
      </c>
      <c r="W72" s="92">
        <v>28657</v>
      </c>
      <c r="X72" s="93">
        <v>-7.8860898138006577E-2</v>
      </c>
      <c r="Y72" s="89">
        <v>0.50929845422116526</v>
      </c>
      <c r="Z72" s="90">
        <v>0.90306620867866261</v>
      </c>
      <c r="AA72" s="93">
        <v>-7.8860898138006577E-2</v>
      </c>
      <c r="AB72" s="89">
        <v>0.39027382256297921</v>
      </c>
      <c r="AC72" s="90">
        <v>1.6457831325301204</v>
      </c>
    </row>
    <row r="73" spans="2:29">
      <c r="B73" s="62" t="s">
        <v>167</v>
      </c>
      <c r="C73" s="5" t="s">
        <v>15</v>
      </c>
      <c r="D73" s="6" t="s">
        <v>51</v>
      </c>
      <c r="E73" s="70">
        <f>SUM(E74:E76)</f>
        <v>21409</v>
      </c>
      <c r="F73" s="70">
        <f t="shared" ref="F73:H73" si="6">SUM(F74:F76)</f>
        <v>17338</v>
      </c>
      <c r="G73" s="70">
        <f t="shared" si="6"/>
        <v>25545</v>
      </c>
      <c r="H73" s="70">
        <f t="shared" si="6"/>
        <v>44498</v>
      </c>
      <c r="J73" s="88">
        <v>0.16839579974043339</v>
      </c>
      <c r="K73" s="89">
        <v>4.5483640789943124E-2</v>
      </c>
      <c r="L73" s="89">
        <v>6.6749063239805381E-2</v>
      </c>
      <c r="M73" s="90">
        <v>0.10635099317172036</v>
      </c>
      <c r="N73" s="119">
        <v>-12.291215895049026</v>
      </c>
      <c r="O73" s="120">
        <v>2.1265422449862257</v>
      </c>
      <c r="P73" s="128">
        <v>3.9601929931914985</v>
      </c>
      <c r="Q73" s="119">
        <v>-12.291215895049026</v>
      </c>
      <c r="R73" s="120">
        <v>-10.164673650062801</v>
      </c>
      <c r="S73" s="128">
        <v>-6.2044806568713025</v>
      </c>
      <c r="U73" s="91">
        <v>-4071</v>
      </c>
      <c r="V73" s="86">
        <v>8207</v>
      </c>
      <c r="W73" s="92">
        <v>18953</v>
      </c>
      <c r="X73" s="93">
        <v>-0.19015367368863562</v>
      </c>
      <c r="Y73" s="89">
        <v>0.47335332795016727</v>
      </c>
      <c r="Z73" s="90">
        <v>0.74194558622039541</v>
      </c>
      <c r="AA73" s="93">
        <v>-0.19015367368863562</v>
      </c>
      <c r="AB73" s="89">
        <v>0.19318977999906581</v>
      </c>
      <c r="AC73" s="90">
        <v>1.0784716707926574</v>
      </c>
    </row>
    <row r="74" spans="2:29">
      <c r="B74" s="62"/>
      <c r="C74" s="7" t="s">
        <v>16</v>
      </c>
      <c r="D74" s="8" t="s">
        <v>328</v>
      </c>
      <c r="E74" s="71">
        <v>0</v>
      </c>
      <c r="F74" s="71">
        <v>0</v>
      </c>
      <c r="G74" s="71">
        <v>0</v>
      </c>
      <c r="H74" s="71">
        <v>0</v>
      </c>
      <c r="J74" s="88">
        <v>0</v>
      </c>
      <c r="K74" s="89">
        <v>0</v>
      </c>
      <c r="L74" s="89">
        <v>0</v>
      </c>
      <c r="M74" s="90">
        <v>0</v>
      </c>
      <c r="N74" s="119">
        <v>0</v>
      </c>
      <c r="O74" s="120">
        <v>0</v>
      </c>
      <c r="P74" s="128">
        <v>0</v>
      </c>
      <c r="Q74" s="119">
        <v>0</v>
      </c>
      <c r="R74" s="120">
        <v>0</v>
      </c>
      <c r="S74" s="128">
        <v>0</v>
      </c>
      <c r="U74" s="91">
        <v>0</v>
      </c>
      <c r="V74" s="86">
        <v>0</v>
      </c>
      <c r="W74" s="92">
        <v>0</v>
      </c>
      <c r="X74" s="93" t="s">
        <v>435</v>
      </c>
      <c r="Y74" s="89" t="s">
        <v>435</v>
      </c>
      <c r="Z74" s="90" t="s">
        <v>435</v>
      </c>
      <c r="AA74" s="93" t="s">
        <v>435</v>
      </c>
      <c r="AB74" s="89" t="s">
        <v>435</v>
      </c>
      <c r="AC74" s="90" t="s">
        <v>435</v>
      </c>
    </row>
    <row r="75" spans="2:29">
      <c r="B75" s="62"/>
      <c r="C75" s="7" t="s">
        <v>18</v>
      </c>
      <c r="D75" s="8" t="s">
        <v>329</v>
      </c>
      <c r="E75" s="71">
        <v>21409</v>
      </c>
      <c r="F75" s="71">
        <v>17338</v>
      </c>
      <c r="G75" s="71">
        <v>25545</v>
      </c>
      <c r="H75" s="71">
        <v>44498</v>
      </c>
      <c r="J75" s="88">
        <v>0.16839579974043339</v>
      </c>
      <c r="K75" s="89">
        <v>4.5483640789943124E-2</v>
      </c>
      <c r="L75" s="89">
        <v>6.6749063239805381E-2</v>
      </c>
      <c r="M75" s="90">
        <v>0.10635099317172036</v>
      </c>
      <c r="N75" s="119">
        <v>-12.291215895049026</v>
      </c>
      <c r="O75" s="120">
        <v>2.1265422449862257</v>
      </c>
      <c r="P75" s="128">
        <v>3.9601929931914985</v>
      </c>
      <c r="Q75" s="119">
        <v>-12.291215895049026</v>
      </c>
      <c r="R75" s="120">
        <v>-10.164673650062801</v>
      </c>
      <c r="S75" s="128">
        <v>-6.2044806568713025</v>
      </c>
      <c r="U75" s="91">
        <v>-4071</v>
      </c>
      <c r="V75" s="86">
        <v>8207</v>
      </c>
      <c r="W75" s="92">
        <v>18953</v>
      </c>
      <c r="X75" s="93">
        <v>-0.19015367368863562</v>
      </c>
      <c r="Y75" s="89">
        <v>0.47335332795016727</v>
      </c>
      <c r="Z75" s="90">
        <v>0.74194558622039541</v>
      </c>
      <c r="AA75" s="93">
        <v>-0.19015367368863562</v>
      </c>
      <c r="AB75" s="89">
        <v>0.19318977999906581</v>
      </c>
      <c r="AC75" s="90">
        <v>1.0784716707926574</v>
      </c>
    </row>
    <row r="76" spans="2:29">
      <c r="B76" s="62"/>
      <c r="C76" s="7" t="s">
        <v>20</v>
      </c>
      <c r="D76" s="8" t="s">
        <v>330</v>
      </c>
      <c r="E76" s="71">
        <v>0</v>
      </c>
      <c r="F76" s="71">
        <v>0</v>
      </c>
      <c r="G76" s="71">
        <v>0</v>
      </c>
      <c r="H76" s="71">
        <v>0</v>
      </c>
      <c r="J76" s="88">
        <v>0</v>
      </c>
      <c r="K76" s="89">
        <v>0</v>
      </c>
      <c r="L76" s="89">
        <v>0</v>
      </c>
      <c r="M76" s="90">
        <v>0</v>
      </c>
      <c r="N76" s="119">
        <v>0</v>
      </c>
      <c r="O76" s="120">
        <v>0</v>
      </c>
      <c r="P76" s="128">
        <v>0</v>
      </c>
      <c r="Q76" s="119">
        <v>0</v>
      </c>
      <c r="R76" s="120">
        <v>0</v>
      </c>
      <c r="S76" s="128">
        <v>0</v>
      </c>
      <c r="U76" s="91">
        <v>0</v>
      </c>
      <c r="V76" s="86">
        <v>0</v>
      </c>
      <c r="W76" s="92">
        <v>0</v>
      </c>
      <c r="X76" s="93" t="s">
        <v>435</v>
      </c>
      <c r="Y76" s="89" t="s">
        <v>435</v>
      </c>
      <c r="Z76" s="90" t="s">
        <v>435</v>
      </c>
      <c r="AA76" s="93" t="s">
        <v>435</v>
      </c>
      <c r="AB76" s="89" t="s">
        <v>435</v>
      </c>
      <c r="AC76" s="90" t="s">
        <v>435</v>
      </c>
    </row>
    <row r="77" spans="2:29">
      <c r="C77" s="7" t="s">
        <v>24</v>
      </c>
      <c r="D77" s="8" t="s">
        <v>52</v>
      </c>
      <c r="E77" s="71">
        <v>0</v>
      </c>
      <c r="F77" s="71">
        <v>0</v>
      </c>
      <c r="G77" s="71">
        <v>0</v>
      </c>
      <c r="H77" s="71">
        <v>0</v>
      </c>
      <c r="J77" s="88">
        <v>0</v>
      </c>
      <c r="K77" s="89">
        <v>0</v>
      </c>
      <c r="L77" s="89">
        <v>0</v>
      </c>
      <c r="M77" s="90">
        <v>0</v>
      </c>
      <c r="N77" s="119">
        <v>0</v>
      </c>
      <c r="O77" s="120">
        <v>0</v>
      </c>
      <c r="P77" s="128">
        <v>0</v>
      </c>
      <c r="Q77" s="119">
        <v>0</v>
      </c>
      <c r="R77" s="120">
        <v>0</v>
      </c>
      <c r="S77" s="128">
        <v>0</v>
      </c>
      <c r="U77" s="91">
        <v>0</v>
      </c>
      <c r="V77" s="86">
        <v>0</v>
      </c>
      <c r="W77" s="92">
        <v>0</v>
      </c>
      <c r="X77" s="93" t="s">
        <v>435</v>
      </c>
      <c r="Y77" s="89" t="s">
        <v>435</v>
      </c>
      <c r="Z77" s="90" t="s">
        <v>435</v>
      </c>
      <c r="AA77" s="93" t="s">
        <v>435</v>
      </c>
      <c r="AB77" s="89" t="s">
        <v>435</v>
      </c>
      <c r="AC77" s="90" t="s">
        <v>435</v>
      </c>
    </row>
    <row r="78" spans="2:29">
      <c r="C78" s="7" t="s">
        <v>27</v>
      </c>
      <c r="D78" s="8" t="s">
        <v>53</v>
      </c>
      <c r="E78" s="71">
        <v>0</v>
      </c>
      <c r="F78" s="71">
        <v>0</v>
      </c>
      <c r="G78" s="71">
        <v>0</v>
      </c>
      <c r="H78" s="71">
        <v>0</v>
      </c>
      <c r="J78" s="88">
        <v>0</v>
      </c>
      <c r="K78" s="89">
        <v>0</v>
      </c>
      <c r="L78" s="89">
        <v>0</v>
      </c>
      <c r="M78" s="90">
        <v>0</v>
      </c>
      <c r="N78" s="119">
        <v>0</v>
      </c>
      <c r="O78" s="120">
        <v>0</v>
      </c>
      <c r="P78" s="128">
        <v>0</v>
      </c>
      <c r="Q78" s="119">
        <v>0</v>
      </c>
      <c r="R78" s="120">
        <v>0</v>
      </c>
      <c r="S78" s="128">
        <v>0</v>
      </c>
      <c r="U78" s="91">
        <v>0</v>
      </c>
      <c r="V78" s="86">
        <v>0</v>
      </c>
      <c r="W78" s="92">
        <v>0</v>
      </c>
      <c r="X78" s="93" t="s">
        <v>435</v>
      </c>
      <c r="Y78" s="89" t="s">
        <v>435</v>
      </c>
      <c r="Z78" s="90" t="s">
        <v>435</v>
      </c>
      <c r="AA78" s="93" t="s">
        <v>435</v>
      </c>
      <c r="AB78" s="89" t="s">
        <v>435</v>
      </c>
      <c r="AC78" s="90" t="s">
        <v>435</v>
      </c>
    </row>
    <row r="79" spans="2:29">
      <c r="C79" s="5" t="s">
        <v>42</v>
      </c>
      <c r="D79" s="6" t="s">
        <v>54</v>
      </c>
      <c r="E79" s="70">
        <f>SUM(E80:E82)</f>
        <v>0</v>
      </c>
      <c r="F79" s="70">
        <v>0</v>
      </c>
      <c r="G79" s="70">
        <v>0</v>
      </c>
      <c r="H79" s="70">
        <v>0</v>
      </c>
      <c r="J79" s="88">
        <v>0</v>
      </c>
      <c r="K79" s="89">
        <v>0</v>
      </c>
      <c r="L79" s="89">
        <v>0</v>
      </c>
      <c r="M79" s="90">
        <v>0</v>
      </c>
      <c r="N79" s="119">
        <v>0</v>
      </c>
      <c r="O79" s="120">
        <v>0</v>
      </c>
      <c r="P79" s="128">
        <v>0</v>
      </c>
      <c r="Q79" s="119">
        <v>0</v>
      </c>
      <c r="R79" s="120">
        <v>0</v>
      </c>
      <c r="S79" s="128">
        <v>0</v>
      </c>
      <c r="U79" s="91">
        <v>0</v>
      </c>
      <c r="V79" s="86">
        <v>0</v>
      </c>
      <c r="W79" s="92">
        <v>0</v>
      </c>
      <c r="X79" s="93" t="s">
        <v>435</v>
      </c>
      <c r="Y79" s="89" t="s">
        <v>435</v>
      </c>
      <c r="Z79" s="90" t="s">
        <v>435</v>
      </c>
      <c r="AA79" s="93" t="s">
        <v>435</v>
      </c>
      <c r="AB79" s="89" t="s">
        <v>435</v>
      </c>
      <c r="AC79" s="90" t="s">
        <v>435</v>
      </c>
    </row>
    <row r="80" spans="2:29">
      <c r="C80" s="7" t="s">
        <v>331</v>
      </c>
      <c r="D80" s="8" t="s">
        <v>332</v>
      </c>
      <c r="E80" s="71">
        <v>0</v>
      </c>
      <c r="F80" s="71">
        <v>0</v>
      </c>
      <c r="G80" s="71">
        <v>0</v>
      </c>
      <c r="H80" s="71">
        <v>0</v>
      </c>
      <c r="J80" s="88">
        <v>0</v>
      </c>
      <c r="K80" s="89">
        <v>0</v>
      </c>
      <c r="L80" s="89">
        <v>0</v>
      </c>
      <c r="M80" s="90">
        <v>0</v>
      </c>
      <c r="N80" s="119">
        <v>0</v>
      </c>
      <c r="O80" s="120">
        <v>0</v>
      </c>
      <c r="P80" s="128">
        <v>0</v>
      </c>
      <c r="Q80" s="119">
        <v>0</v>
      </c>
      <c r="R80" s="120">
        <v>0</v>
      </c>
      <c r="S80" s="128">
        <v>0</v>
      </c>
      <c r="U80" s="91">
        <v>0</v>
      </c>
      <c r="V80" s="86">
        <v>0</v>
      </c>
      <c r="W80" s="92">
        <v>0</v>
      </c>
      <c r="X80" s="93" t="s">
        <v>435</v>
      </c>
      <c r="Y80" s="89" t="s">
        <v>435</v>
      </c>
      <c r="Z80" s="90" t="s">
        <v>435</v>
      </c>
      <c r="AA80" s="93" t="s">
        <v>435</v>
      </c>
      <c r="AB80" s="89" t="s">
        <v>435</v>
      </c>
      <c r="AC80" s="90" t="s">
        <v>435</v>
      </c>
    </row>
    <row r="81" spans="2:29">
      <c r="C81" s="7" t="s">
        <v>333</v>
      </c>
      <c r="D81" s="8" t="s">
        <v>334</v>
      </c>
      <c r="E81" s="71">
        <v>0</v>
      </c>
      <c r="F81" s="71">
        <v>0</v>
      </c>
      <c r="G81" s="71">
        <v>0</v>
      </c>
      <c r="H81" s="71">
        <v>0</v>
      </c>
      <c r="J81" s="88">
        <v>0</v>
      </c>
      <c r="K81" s="89">
        <v>0</v>
      </c>
      <c r="L81" s="89">
        <v>0</v>
      </c>
      <c r="M81" s="90">
        <v>0</v>
      </c>
      <c r="N81" s="119">
        <v>0</v>
      </c>
      <c r="O81" s="120">
        <v>0</v>
      </c>
      <c r="P81" s="128">
        <v>0</v>
      </c>
      <c r="Q81" s="119">
        <v>0</v>
      </c>
      <c r="R81" s="120">
        <v>0</v>
      </c>
      <c r="S81" s="128">
        <v>0</v>
      </c>
      <c r="U81" s="91">
        <v>0</v>
      </c>
      <c r="V81" s="86">
        <v>0</v>
      </c>
      <c r="W81" s="92">
        <v>0</v>
      </c>
      <c r="X81" s="93" t="s">
        <v>435</v>
      </c>
      <c r="Y81" s="89" t="s">
        <v>435</v>
      </c>
      <c r="Z81" s="90" t="s">
        <v>435</v>
      </c>
      <c r="AA81" s="93" t="s">
        <v>435</v>
      </c>
      <c r="AB81" s="89" t="s">
        <v>435</v>
      </c>
      <c r="AC81" s="90" t="s">
        <v>435</v>
      </c>
    </row>
    <row r="82" spans="2:29">
      <c r="C82" s="7" t="s">
        <v>335</v>
      </c>
      <c r="D82" s="8" t="s">
        <v>336</v>
      </c>
      <c r="E82" s="71">
        <v>0</v>
      </c>
      <c r="F82" s="71">
        <v>0</v>
      </c>
      <c r="G82" s="71">
        <v>0</v>
      </c>
      <c r="H82" s="71">
        <v>0</v>
      </c>
      <c r="J82" s="88">
        <v>0</v>
      </c>
      <c r="K82" s="89">
        <v>0</v>
      </c>
      <c r="L82" s="89">
        <v>0</v>
      </c>
      <c r="M82" s="90">
        <v>0</v>
      </c>
      <c r="N82" s="119">
        <v>0</v>
      </c>
      <c r="O82" s="120">
        <v>0</v>
      </c>
      <c r="P82" s="128">
        <v>0</v>
      </c>
      <c r="Q82" s="119">
        <v>0</v>
      </c>
      <c r="R82" s="120">
        <v>0</v>
      </c>
      <c r="S82" s="128">
        <v>0</v>
      </c>
      <c r="U82" s="91">
        <v>0</v>
      </c>
      <c r="V82" s="86">
        <v>0</v>
      </c>
      <c r="W82" s="92">
        <v>0</v>
      </c>
      <c r="X82" s="93" t="s">
        <v>435</v>
      </c>
      <c r="Y82" s="89" t="s">
        <v>435</v>
      </c>
      <c r="Z82" s="90" t="s">
        <v>435</v>
      </c>
      <c r="AA82" s="93" t="s">
        <v>435</v>
      </c>
      <c r="AB82" s="89" t="s">
        <v>435</v>
      </c>
      <c r="AC82" s="90" t="s">
        <v>435</v>
      </c>
    </row>
    <row r="83" spans="2:29">
      <c r="C83" s="7" t="s">
        <v>55</v>
      </c>
      <c r="D83" s="8" t="s">
        <v>56</v>
      </c>
      <c r="E83" s="71">
        <v>0</v>
      </c>
      <c r="F83" s="71">
        <v>0</v>
      </c>
      <c r="G83" s="71">
        <v>0</v>
      </c>
      <c r="H83" s="71">
        <v>0</v>
      </c>
      <c r="J83" s="88">
        <v>0</v>
      </c>
      <c r="K83" s="89">
        <v>0</v>
      </c>
      <c r="L83" s="89">
        <v>0</v>
      </c>
      <c r="M83" s="90">
        <v>0</v>
      </c>
      <c r="N83" s="119">
        <v>0</v>
      </c>
      <c r="O83" s="120">
        <v>0</v>
      </c>
      <c r="P83" s="128">
        <v>0</v>
      </c>
      <c r="Q83" s="119">
        <v>0</v>
      </c>
      <c r="R83" s="120">
        <v>0</v>
      </c>
      <c r="S83" s="128">
        <v>0</v>
      </c>
      <c r="U83" s="91">
        <v>0</v>
      </c>
      <c r="V83" s="86">
        <v>0</v>
      </c>
      <c r="W83" s="92">
        <v>0</v>
      </c>
      <c r="X83" s="93" t="s">
        <v>435</v>
      </c>
      <c r="Y83" s="89" t="s">
        <v>435</v>
      </c>
      <c r="Z83" s="90" t="s">
        <v>435</v>
      </c>
      <c r="AA83" s="93" t="s">
        <v>435</v>
      </c>
      <c r="AB83" s="89" t="s">
        <v>435</v>
      </c>
      <c r="AC83" s="90" t="s">
        <v>435</v>
      </c>
    </row>
    <row r="84" spans="2:29">
      <c r="C84" s="7" t="s">
        <v>57</v>
      </c>
      <c r="D84" s="8" t="s">
        <v>58</v>
      </c>
      <c r="E84" s="71">
        <v>1416</v>
      </c>
      <c r="F84" s="71">
        <v>3687</v>
      </c>
      <c r="G84" s="71">
        <v>6188</v>
      </c>
      <c r="H84" s="71">
        <v>15892</v>
      </c>
      <c r="J84" s="88">
        <v>1.1137766940653635E-2</v>
      </c>
      <c r="K84" s="89">
        <v>9.672291128879934E-3</v>
      </c>
      <c r="L84" s="89">
        <v>1.6169238728828174E-2</v>
      </c>
      <c r="M84" s="90">
        <v>3.7982156130275065E-2</v>
      </c>
      <c r="N84" s="119">
        <v>-0.1465475811773701</v>
      </c>
      <c r="O84" s="120">
        <v>0.64969475999482396</v>
      </c>
      <c r="P84" s="128">
        <v>2.181291740144689</v>
      </c>
      <c r="Q84" s="119">
        <v>-0.1465475811773701</v>
      </c>
      <c r="R84" s="120">
        <v>0.50314717881745386</v>
      </c>
      <c r="S84" s="128">
        <v>2.6844389189621429</v>
      </c>
      <c r="U84" s="91">
        <v>2271</v>
      </c>
      <c r="V84" s="86">
        <v>2501</v>
      </c>
      <c r="W84" s="92">
        <v>9704</v>
      </c>
      <c r="X84" s="93">
        <v>1.603813559322034</v>
      </c>
      <c r="Y84" s="89">
        <v>0.67832926498508272</v>
      </c>
      <c r="Z84" s="90">
        <v>1.5681965093729799</v>
      </c>
      <c r="AA84" s="93">
        <v>1.603813559322034</v>
      </c>
      <c r="AB84" s="89">
        <v>3.3700564971751414</v>
      </c>
      <c r="AC84" s="90">
        <v>10.22316384180791</v>
      </c>
    </row>
    <row r="85" spans="2:29">
      <c r="B85" s="62" t="s">
        <v>131</v>
      </c>
      <c r="C85" s="5" t="s">
        <v>5</v>
      </c>
      <c r="D85" s="6" t="s">
        <v>59</v>
      </c>
      <c r="E85" s="70">
        <f t="shared" ref="E85:H85" si="7">SUM(E86+E87+E90+E91+E92+E93+E94+E95)</f>
        <v>51418</v>
      </c>
      <c r="F85" s="70">
        <f t="shared" si="7"/>
        <v>42954</v>
      </c>
      <c r="G85" s="70">
        <f t="shared" si="7"/>
        <v>17227</v>
      </c>
      <c r="H85" s="70">
        <f t="shared" si="7"/>
        <v>55208</v>
      </c>
      <c r="J85" s="88">
        <v>0.40443622920517558</v>
      </c>
      <c r="K85" s="89">
        <v>0.11268337215891204</v>
      </c>
      <c r="L85" s="89">
        <v>4.5014136325391557E-2</v>
      </c>
      <c r="M85" s="90">
        <v>0.13194807926253624</v>
      </c>
      <c r="N85" s="119">
        <v>-29.175285704626354</v>
      </c>
      <c r="O85" s="120">
        <v>-6.7669235833520487</v>
      </c>
      <c r="P85" s="128">
        <v>8.6933942937144675</v>
      </c>
      <c r="Q85" s="119">
        <v>-29.175285704626354</v>
      </c>
      <c r="R85" s="120">
        <v>-35.9422092879784</v>
      </c>
      <c r="S85" s="128">
        <v>-27.248814994263938</v>
      </c>
      <c r="U85" s="91">
        <v>-8464</v>
      </c>
      <c r="V85" s="86">
        <v>-25727</v>
      </c>
      <c r="W85" s="92">
        <v>37981</v>
      </c>
      <c r="X85" s="93">
        <v>-0.16461161460966978</v>
      </c>
      <c r="Y85" s="89">
        <v>-0.59894305536154957</v>
      </c>
      <c r="Z85" s="90">
        <v>2.2047367504498752</v>
      </c>
      <c r="AA85" s="93">
        <v>-0.16461161460966978</v>
      </c>
      <c r="AB85" s="89">
        <v>-0.66496168656890586</v>
      </c>
      <c r="AC85" s="90">
        <v>7.3709595861371505E-2</v>
      </c>
    </row>
    <row r="86" spans="2:29">
      <c r="B86" s="62" t="s">
        <v>169</v>
      </c>
      <c r="C86" s="7" t="s">
        <v>29</v>
      </c>
      <c r="D86" s="8" t="s">
        <v>60</v>
      </c>
      <c r="E86" s="71">
        <v>9466</v>
      </c>
      <c r="F86" s="71">
        <v>3503</v>
      </c>
      <c r="G86" s="71">
        <v>8537</v>
      </c>
      <c r="H86" s="71">
        <v>14737</v>
      </c>
      <c r="J86" s="88">
        <v>7.4456286624454318E-2</v>
      </c>
      <c r="K86" s="89">
        <v>9.1895947449054539E-3</v>
      </c>
      <c r="L86" s="89">
        <v>2.2307173727861365E-2</v>
      </c>
      <c r="M86" s="90">
        <v>3.5221686061657667E-2</v>
      </c>
      <c r="N86" s="119">
        <v>-6.5266691879548864</v>
      </c>
      <c r="O86" s="120">
        <v>1.3117578982955911</v>
      </c>
      <c r="P86" s="128">
        <v>1.2914512333796302</v>
      </c>
      <c r="Q86" s="119">
        <v>-6.5266691879548864</v>
      </c>
      <c r="R86" s="120">
        <v>-5.2149112896592946</v>
      </c>
      <c r="S86" s="128">
        <v>-3.9234600562796649</v>
      </c>
      <c r="U86" s="91">
        <v>-5963</v>
      </c>
      <c r="V86" s="86">
        <v>5034</v>
      </c>
      <c r="W86" s="92">
        <v>6200</v>
      </c>
      <c r="X86" s="93">
        <v>-0.62993872807944218</v>
      </c>
      <c r="Y86" s="89">
        <v>1.4370539537539253</v>
      </c>
      <c r="Z86" s="90">
        <v>0.7262504392643786</v>
      </c>
      <c r="AA86" s="93">
        <v>-0.62993872807944218</v>
      </c>
      <c r="AB86" s="89">
        <v>-9.8140714134798232E-2</v>
      </c>
      <c r="AC86" s="90">
        <v>0.55683498837946332</v>
      </c>
    </row>
    <row r="87" spans="2:29">
      <c r="B87" s="62" t="s">
        <v>168</v>
      </c>
      <c r="C87" s="5" t="s">
        <v>31</v>
      </c>
      <c r="D87" s="6" t="s">
        <v>51</v>
      </c>
      <c r="E87" s="70">
        <f>SUM(E88:E89)</f>
        <v>32744</v>
      </c>
      <c r="F87" s="70">
        <f t="shared" ref="F87:H87" si="8">SUM(F88:F89)</f>
        <v>23172</v>
      </c>
      <c r="G87" s="70">
        <f t="shared" si="8"/>
        <v>303</v>
      </c>
      <c r="H87" s="70">
        <f t="shared" si="8"/>
        <v>20846</v>
      </c>
      <c r="J87" s="88">
        <v>0.25755299484799621</v>
      </c>
      <c r="K87" s="89">
        <v>6.0788264181829629E-2</v>
      </c>
      <c r="L87" s="89">
        <v>7.9173874189317011E-4</v>
      </c>
      <c r="M87" s="90">
        <v>4.9822302208137055E-2</v>
      </c>
      <c r="N87" s="119">
        <v>-19.676473066616655</v>
      </c>
      <c r="O87" s="120">
        <v>-5.9996525439936459</v>
      </c>
      <c r="P87" s="128">
        <v>4.9030563466243882</v>
      </c>
      <c r="Q87" s="119">
        <v>-19.676473066616655</v>
      </c>
      <c r="R87" s="120">
        <v>-25.676125610610306</v>
      </c>
      <c r="S87" s="128">
        <v>-20.773069263985917</v>
      </c>
      <c r="U87" s="91">
        <v>-9572</v>
      </c>
      <c r="V87" s="86">
        <v>-22869</v>
      </c>
      <c r="W87" s="92">
        <v>20543</v>
      </c>
      <c r="X87" s="93">
        <v>-0.29232836550207669</v>
      </c>
      <c r="Y87" s="89">
        <v>-0.98692387364060075</v>
      </c>
      <c r="Z87" s="90">
        <v>67.798679867986792</v>
      </c>
      <c r="AA87" s="93">
        <v>-0.29232836550207669</v>
      </c>
      <c r="AB87" s="89">
        <v>-0.99074639628634253</v>
      </c>
      <c r="AC87" s="90">
        <v>-0.36336428047886637</v>
      </c>
    </row>
    <row r="88" spans="2:29">
      <c r="B88" s="62"/>
      <c r="C88" s="7" t="s">
        <v>337</v>
      </c>
      <c r="D88" s="8" t="s">
        <v>329</v>
      </c>
      <c r="E88" s="71">
        <v>32744</v>
      </c>
      <c r="F88" s="71">
        <v>23172</v>
      </c>
      <c r="G88" s="71">
        <v>303</v>
      </c>
      <c r="H88" s="71">
        <v>20846</v>
      </c>
      <c r="J88" s="88">
        <v>0.25755299484799621</v>
      </c>
      <c r="K88" s="89">
        <v>6.0788264181829629E-2</v>
      </c>
      <c r="L88" s="89">
        <v>7.9173874189317011E-4</v>
      </c>
      <c r="M88" s="90">
        <v>4.9822302208137055E-2</v>
      </c>
      <c r="N88" s="119">
        <v>-19.676473066616655</v>
      </c>
      <c r="O88" s="120">
        <v>-5.9996525439936459</v>
      </c>
      <c r="P88" s="128">
        <v>4.9030563466243882</v>
      </c>
      <c r="Q88" s="119">
        <v>-19.676473066616655</v>
      </c>
      <c r="R88" s="120">
        <v>-25.676125610610306</v>
      </c>
      <c r="S88" s="128">
        <v>-20.773069263985917</v>
      </c>
      <c r="U88" s="91">
        <v>-9572</v>
      </c>
      <c r="V88" s="86">
        <v>-22869</v>
      </c>
      <c r="W88" s="92">
        <v>20543</v>
      </c>
      <c r="X88" s="93">
        <v>-0.29232836550207669</v>
      </c>
      <c r="Y88" s="89">
        <v>-0.98692387364060075</v>
      </c>
      <c r="Z88" s="90">
        <v>67.798679867986792</v>
      </c>
      <c r="AA88" s="93">
        <v>-0.29232836550207669</v>
      </c>
      <c r="AB88" s="89">
        <v>-0.99074639628634253</v>
      </c>
      <c r="AC88" s="90">
        <v>-0.36336428047886637</v>
      </c>
    </row>
    <row r="89" spans="2:29">
      <c r="B89" s="62"/>
      <c r="C89" s="7" t="s">
        <v>338</v>
      </c>
      <c r="D89" s="8" t="s">
        <v>339</v>
      </c>
      <c r="E89" s="71">
        <v>0</v>
      </c>
      <c r="F89" s="71">
        <v>0</v>
      </c>
      <c r="G89" s="71">
        <v>0</v>
      </c>
      <c r="H89" s="71">
        <v>0</v>
      </c>
      <c r="J89" s="88">
        <v>0</v>
      </c>
      <c r="K89" s="89">
        <v>0</v>
      </c>
      <c r="L89" s="89">
        <v>0</v>
      </c>
      <c r="M89" s="90">
        <v>0</v>
      </c>
      <c r="N89" s="119">
        <v>0</v>
      </c>
      <c r="O89" s="120">
        <v>0</v>
      </c>
      <c r="P89" s="128">
        <v>0</v>
      </c>
      <c r="Q89" s="119">
        <v>0</v>
      </c>
      <c r="R89" s="120">
        <v>0</v>
      </c>
      <c r="S89" s="128">
        <v>0</v>
      </c>
      <c r="U89" s="91">
        <v>0</v>
      </c>
      <c r="V89" s="86">
        <v>0</v>
      </c>
      <c r="W89" s="92">
        <v>0</v>
      </c>
      <c r="X89" s="93" t="s">
        <v>435</v>
      </c>
      <c r="Y89" s="89" t="s">
        <v>435</v>
      </c>
      <c r="Z89" s="90" t="s">
        <v>435</v>
      </c>
      <c r="AA89" s="93" t="s">
        <v>435</v>
      </c>
      <c r="AB89" s="89" t="s">
        <v>435</v>
      </c>
      <c r="AC89" s="90" t="s">
        <v>435</v>
      </c>
    </row>
    <row r="90" spans="2:29">
      <c r="C90" s="7" t="s">
        <v>34</v>
      </c>
      <c r="D90" s="8" t="s">
        <v>52</v>
      </c>
      <c r="E90" s="71">
        <v>4777</v>
      </c>
      <c r="F90" s="71">
        <v>8674</v>
      </c>
      <c r="G90" s="71">
        <v>5587</v>
      </c>
      <c r="H90" s="71">
        <v>6775</v>
      </c>
      <c r="J90" s="88">
        <v>3.7574232115467808E-2</v>
      </c>
      <c r="K90" s="89">
        <v>2.2754937144536087E-2</v>
      </c>
      <c r="L90" s="89">
        <v>1.4598826240782646E-2</v>
      </c>
      <c r="M90" s="90">
        <v>1.6192367718513314E-2</v>
      </c>
      <c r="N90" s="119">
        <v>-1.481929497093172</v>
      </c>
      <c r="O90" s="120">
        <v>-0.81561109037534418</v>
      </c>
      <c r="P90" s="128">
        <v>0.15935414777306678</v>
      </c>
      <c r="Q90" s="119">
        <v>-1.481929497093172</v>
      </c>
      <c r="R90" s="120">
        <v>-2.2975405874685162</v>
      </c>
      <c r="S90" s="128">
        <v>-2.1381864396954495</v>
      </c>
      <c r="U90" s="91">
        <v>3897</v>
      </c>
      <c r="V90" s="86">
        <v>-3087</v>
      </c>
      <c r="W90" s="92">
        <v>1188</v>
      </c>
      <c r="X90" s="93">
        <v>0.81578396483148419</v>
      </c>
      <c r="Y90" s="89">
        <v>-0.35589116901083701</v>
      </c>
      <c r="Z90" s="90">
        <v>0.2126364775371398</v>
      </c>
      <c r="AA90" s="93">
        <v>0.81578396483148419</v>
      </c>
      <c r="AB90" s="89">
        <v>0.16956248691647477</v>
      </c>
      <c r="AC90" s="90">
        <v>0.41825413439397113</v>
      </c>
    </row>
    <row r="91" spans="2:29">
      <c r="C91" s="7" t="s">
        <v>61</v>
      </c>
      <c r="D91" s="8" t="s">
        <v>53</v>
      </c>
      <c r="E91" s="71">
        <v>800</v>
      </c>
      <c r="F91" s="71">
        <v>4709</v>
      </c>
      <c r="G91" s="71">
        <v>596</v>
      </c>
      <c r="H91" s="71">
        <v>0</v>
      </c>
      <c r="J91" s="88">
        <v>6.2925236952845404E-3</v>
      </c>
      <c r="K91" s="89">
        <v>1.2353354739868623E-2</v>
      </c>
      <c r="L91" s="89">
        <v>1.5573474923047175E-3</v>
      </c>
      <c r="M91" s="90">
        <v>0</v>
      </c>
      <c r="N91" s="119">
        <v>0.60608310445840829</v>
      </c>
      <c r="O91" s="120">
        <v>-1.0796007247563906</v>
      </c>
      <c r="P91" s="128">
        <v>-0.15573474923047176</v>
      </c>
      <c r="Q91" s="119">
        <v>0.60608310445840829</v>
      </c>
      <c r="R91" s="120">
        <v>-0.47351762029798228</v>
      </c>
      <c r="S91" s="128">
        <v>-0.62925236952845409</v>
      </c>
      <c r="U91" s="91">
        <v>3909</v>
      </c>
      <c r="V91" s="86">
        <v>-4113</v>
      </c>
      <c r="W91" s="92">
        <v>-596</v>
      </c>
      <c r="X91" s="93">
        <v>4.8862500000000004</v>
      </c>
      <c r="Y91" s="89">
        <v>-0.87343385007432572</v>
      </c>
      <c r="Z91" s="90">
        <v>-1</v>
      </c>
      <c r="AA91" s="93">
        <v>4.8862500000000004</v>
      </c>
      <c r="AB91" s="89">
        <v>-0.255</v>
      </c>
      <c r="AC91" s="90">
        <v>-1</v>
      </c>
    </row>
    <row r="92" spans="2:29">
      <c r="C92" s="7" t="s">
        <v>62</v>
      </c>
      <c r="D92" s="8" t="s">
        <v>63</v>
      </c>
      <c r="E92" s="71">
        <v>2113</v>
      </c>
      <c r="F92" s="71">
        <v>933</v>
      </c>
      <c r="G92" s="71">
        <v>302</v>
      </c>
      <c r="H92" s="71">
        <v>0</v>
      </c>
      <c r="J92" s="88">
        <v>1.6620128210170292E-2</v>
      </c>
      <c r="K92" s="89">
        <v>2.4475854687401625E-3</v>
      </c>
      <c r="L92" s="89">
        <v>7.8912574274500786E-4</v>
      </c>
      <c r="M92" s="90">
        <v>0</v>
      </c>
      <c r="N92" s="119">
        <v>-1.417254274143013</v>
      </c>
      <c r="O92" s="120">
        <v>-0.16584597259951547</v>
      </c>
      <c r="P92" s="128">
        <v>-7.8912574274500782E-2</v>
      </c>
      <c r="Q92" s="119">
        <v>-1.417254274143013</v>
      </c>
      <c r="R92" s="120">
        <v>-1.5831002467425284</v>
      </c>
      <c r="S92" s="128">
        <v>-1.6620128210170293</v>
      </c>
      <c r="U92" s="91">
        <v>-1180</v>
      </c>
      <c r="V92" s="86">
        <v>-631</v>
      </c>
      <c r="W92" s="92">
        <v>-302</v>
      </c>
      <c r="X92" s="93">
        <v>-0.5584477046852816</v>
      </c>
      <c r="Y92" s="89">
        <v>-0.6763129689174705</v>
      </c>
      <c r="Z92" s="90">
        <v>-1</v>
      </c>
      <c r="AA92" s="93">
        <v>-0.5584477046852816</v>
      </c>
      <c r="AB92" s="89">
        <v>-0.85707524846190253</v>
      </c>
      <c r="AC92" s="90">
        <v>-1</v>
      </c>
    </row>
    <row r="93" spans="2:29">
      <c r="C93" s="7" t="s">
        <v>64</v>
      </c>
      <c r="D93" s="8" t="s">
        <v>65</v>
      </c>
      <c r="E93" s="71">
        <v>0</v>
      </c>
      <c r="F93" s="71">
        <v>0</v>
      </c>
      <c r="G93" s="71">
        <v>1566</v>
      </c>
      <c r="H93" s="71">
        <v>3345</v>
      </c>
      <c r="J93" s="88">
        <v>0</v>
      </c>
      <c r="K93" s="89">
        <v>0</v>
      </c>
      <c r="L93" s="89">
        <v>4.0919566660221271E-3</v>
      </c>
      <c r="M93" s="90">
        <v>7.9946081208010378E-3</v>
      </c>
      <c r="N93" s="119">
        <v>0</v>
      </c>
      <c r="O93" s="120">
        <v>0.40919566660221274</v>
      </c>
      <c r="P93" s="128">
        <v>0.3902651454778911</v>
      </c>
      <c r="Q93" s="119">
        <v>0</v>
      </c>
      <c r="R93" s="120">
        <v>0.40919566660221274</v>
      </c>
      <c r="S93" s="128">
        <v>0.79946081208010378</v>
      </c>
      <c r="U93" s="91">
        <v>0</v>
      </c>
      <c r="V93" s="86">
        <v>1566</v>
      </c>
      <c r="W93" s="92">
        <v>1779</v>
      </c>
      <c r="X93" s="93" t="s">
        <v>435</v>
      </c>
      <c r="Y93" s="89" t="s">
        <v>435</v>
      </c>
      <c r="Z93" s="90">
        <v>1.1360153256704981</v>
      </c>
      <c r="AA93" s="93" t="s">
        <v>435</v>
      </c>
      <c r="AB93" s="89" t="s">
        <v>435</v>
      </c>
      <c r="AC93" s="90" t="s">
        <v>435</v>
      </c>
    </row>
    <row r="94" spans="2:29">
      <c r="C94" s="7" t="s">
        <v>66</v>
      </c>
      <c r="D94" s="8" t="s">
        <v>54</v>
      </c>
      <c r="E94" s="71">
        <v>0</v>
      </c>
      <c r="F94" s="71">
        <v>54</v>
      </c>
      <c r="G94" s="71">
        <v>0</v>
      </c>
      <c r="H94" s="71">
        <v>0</v>
      </c>
      <c r="J94" s="88">
        <v>0</v>
      </c>
      <c r="K94" s="89">
        <v>1.4166089529685827E-4</v>
      </c>
      <c r="L94" s="89">
        <v>0</v>
      </c>
      <c r="M94" s="90">
        <v>0</v>
      </c>
      <c r="N94" s="119">
        <v>1.4166089529685826E-2</v>
      </c>
      <c r="O94" s="120">
        <v>-1.4166089529685826E-2</v>
      </c>
      <c r="P94" s="128">
        <v>0</v>
      </c>
      <c r="Q94" s="119">
        <v>1.4166089529685826E-2</v>
      </c>
      <c r="R94" s="120">
        <v>0</v>
      </c>
      <c r="S94" s="128">
        <v>0</v>
      </c>
      <c r="U94" s="91">
        <v>54</v>
      </c>
      <c r="V94" s="86">
        <v>-54</v>
      </c>
      <c r="W94" s="92">
        <v>0</v>
      </c>
      <c r="X94" s="93" t="s">
        <v>435</v>
      </c>
      <c r="Y94" s="89">
        <v>-1</v>
      </c>
      <c r="Z94" s="90" t="s">
        <v>435</v>
      </c>
      <c r="AA94" s="93" t="s">
        <v>435</v>
      </c>
      <c r="AB94" s="89" t="s">
        <v>435</v>
      </c>
      <c r="AC94" s="90" t="s">
        <v>435</v>
      </c>
    </row>
    <row r="95" spans="2:29">
      <c r="C95" s="7" t="s">
        <v>67</v>
      </c>
      <c r="D95" s="8" t="s">
        <v>68</v>
      </c>
      <c r="E95" s="71">
        <v>1518</v>
      </c>
      <c r="F95" s="71">
        <v>1909</v>
      </c>
      <c r="G95" s="71">
        <v>336</v>
      </c>
      <c r="H95" s="71">
        <v>9505</v>
      </c>
      <c r="J95" s="88">
        <v>1.1940063711802415E-2</v>
      </c>
      <c r="K95" s="89">
        <v>5.0079749837352305E-3</v>
      </c>
      <c r="L95" s="89">
        <v>8.7796771378252528E-4</v>
      </c>
      <c r="M95" s="90">
        <v>2.2717115153427166E-2</v>
      </c>
      <c r="N95" s="119">
        <v>-0.69320887280671839</v>
      </c>
      <c r="O95" s="120">
        <v>-0.41300072699527052</v>
      </c>
      <c r="P95" s="128">
        <v>2.1839147439644639</v>
      </c>
      <c r="Q95" s="119">
        <v>-0.69320887280671839</v>
      </c>
      <c r="R95" s="120">
        <v>-1.106209599801989</v>
      </c>
      <c r="S95" s="128">
        <v>1.0777051441624752</v>
      </c>
      <c r="U95" s="91">
        <v>391</v>
      </c>
      <c r="V95" s="86">
        <v>-1573</v>
      </c>
      <c r="W95" s="92">
        <v>9169</v>
      </c>
      <c r="X95" s="93">
        <v>0.25757575757575757</v>
      </c>
      <c r="Y95" s="89">
        <v>-0.82399161864850712</v>
      </c>
      <c r="Z95" s="90">
        <v>27.288690476190474</v>
      </c>
      <c r="AA95" s="93">
        <v>0.25757575757575757</v>
      </c>
      <c r="AB95" s="89">
        <v>-0.77865612648221338</v>
      </c>
      <c r="AC95" s="90">
        <v>5.2615283267457178</v>
      </c>
    </row>
    <row r="96" spans="2:29" ht="15.75" thickBot="1">
      <c r="B96" s="62" t="s">
        <v>133</v>
      </c>
      <c r="C96" s="10"/>
      <c r="D96" s="12" t="s">
        <v>69</v>
      </c>
      <c r="E96" s="83">
        <f t="shared" ref="E96:H96" si="9">SUM(E56+E70+E71)</f>
        <v>127135</v>
      </c>
      <c r="F96" s="83">
        <f t="shared" si="9"/>
        <v>381192</v>
      </c>
      <c r="G96" s="83">
        <f t="shared" si="9"/>
        <v>382702</v>
      </c>
      <c r="H96" s="83">
        <f t="shared" si="9"/>
        <v>418407</v>
      </c>
      <c r="J96" s="94">
        <v>1</v>
      </c>
      <c r="K96" s="95">
        <v>1</v>
      </c>
      <c r="L96" s="95">
        <v>1</v>
      </c>
      <c r="M96" s="96">
        <v>1</v>
      </c>
      <c r="N96" s="119">
        <v>0</v>
      </c>
      <c r="O96" s="120">
        <v>0</v>
      </c>
      <c r="P96" s="128">
        <v>0</v>
      </c>
      <c r="Q96" s="119">
        <v>0</v>
      </c>
      <c r="R96" s="120">
        <v>0</v>
      </c>
      <c r="S96" s="128">
        <v>0</v>
      </c>
      <c r="U96" s="91">
        <v>254057</v>
      </c>
      <c r="V96" s="86">
        <v>1510</v>
      </c>
      <c r="W96" s="92">
        <v>35705</v>
      </c>
      <c r="X96" s="93">
        <v>1.9983246155661305</v>
      </c>
      <c r="Y96" s="89">
        <v>3.9612583684862221E-3</v>
      </c>
      <c r="Z96" s="90">
        <v>9.3297134585134125E-2</v>
      </c>
      <c r="AA96" s="93">
        <v>1.9983246155661305</v>
      </c>
      <c r="AB96" s="89">
        <v>2.0102017540409802</v>
      </c>
      <c r="AC96" s="90">
        <v>2.291044952216148</v>
      </c>
    </row>
    <row r="97" spans="4:4" s="61" customFormat="1">
      <c r="D97" s="67"/>
    </row>
    <row r="98" spans="4:4" s="61" customFormat="1">
      <c r="D98" s="67"/>
    </row>
    <row r="99" spans="4:4" s="61" customFormat="1">
      <c r="D99" s="67"/>
    </row>
    <row r="100" spans="4:4" s="61" customFormat="1">
      <c r="D100" s="67"/>
    </row>
    <row r="101" spans="4:4" s="61" customFormat="1">
      <c r="D101" s="67"/>
    </row>
    <row r="102" spans="4:4" s="61" customFormat="1">
      <c r="D102" s="67"/>
    </row>
    <row r="103" spans="4:4" s="61" customFormat="1">
      <c r="D103" s="67"/>
    </row>
    <row r="104" spans="4:4" s="61" customFormat="1">
      <c r="D104" s="67"/>
    </row>
    <row r="105" spans="4:4" s="61" customFormat="1">
      <c r="D105" s="67"/>
    </row>
    <row r="106" spans="4:4" s="61" customFormat="1">
      <c r="D106" s="67"/>
    </row>
    <row r="107" spans="4:4" s="61" customFormat="1">
      <c r="D107" s="67"/>
    </row>
    <row r="108" spans="4:4" s="61" customFormat="1">
      <c r="D108" s="67"/>
    </row>
    <row r="109" spans="4:4" s="61" customFormat="1">
      <c r="D109" s="67"/>
    </row>
    <row r="110" spans="4:4" s="61" customFormat="1">
      <c r="D110" s="67"/>
    </row>
    <row r="111" spans="4:4" s="61" customFormat="1">
      <c r="D111" s="67"/>
    </row>
    <row r="112" spans="4:4" s="61" customFormat="1">
      <c r="D112" s="67"/>
    </row>
    <row r="113" spans="4:4" s="61" customFormat="1">
      <c r="D113" s="67"/>
    </row>
    <row r="114" spans="4:4" s="61" customFormat="1">
      <c r="D114" s="67"/>
    </row>
    <row r="115" spans="4:4" s="61" customFormat="1">
      <c r="D115" s="67"/>
    </row>
    <row r="116" spans="4:4" s="61" customFormat="1">
      <c r="D116" s="67"/>
    </row>
    <row r="117" spans="4:4" s="61" customFormat="1">
      <c r="D117" s="67"/>
    </row>
    <row r="118" spans="4:4" s="61" customFormat="1">
      <c r="D118" s="67"/>
    </row>
    <row r="119" spans="4:4" s="61" customFormat="1">
      <c r="D119" s="67"/>
    </row>
    <row r="120" spans="4:4" s="61" customFormat="1">
      <c r="D120" s="67"/>
    </row>
    <row r="121" spans="4:4" s="61" customFormat="1">
      <c r="D121" s="67"/>
    </row>
    <row r="122" spans="4:4" s="61" customFormat="1">
      <c r="D122" s="67"/>
    </row>
    <row r="123" spans="4:4" s="61" customFormat="1">
      <c r="D123" s="67"/>
    </row>
    <row r="124" spans="4:4" s="61" customFormat="1">
      <c r="D124" s="67"/>
    </row>
    <row r="125" spans="4:4" s="61" customFormat="1">
      <c r="D125" s="67"/>
    </row>
    <row r="126" spans="4:4" s="61" customFormat="1">
      <c r="D126" s="67"/>
    </row>
    <row r="127" spans="4:4" s="61" customFormat="1">
      <c r="D127" s="67"/>
    </row>
    <row r="128" spans="4:4" s="61" customFormat="1">
      <c r="D128" s="67"/>
    </row>
    <row r="129" spans="4:4" s="61" customFormat="1">
      <c r="D129" s="67"/>
    </row>
    <row r="130" spans="4:4" s="61" customFormat="1">
      <c r="D130" s="67"/>
    </row>
    <row r="131" spans="4:4" s="61" customFormat="1">
      <c r="D131" s="67"/>
    </row>
    <row r="132" spans="4:4" s="61" customFormat="1">
      <c r="D132" s="67"/>
    </row>
    <row r="133" spans="4:4" s="61" customFormat="1">
      <c r="D133" s="67"/>
    </row>
    <row r="134" spans="4:4" s="61" customFormat="1">
      <c r="D134" s="67"/>
    </row>
    <row r="135" spans="4:4" s="61" customFormat="1">
      <c r="D135" s="67"/>
    </row>
    <row r="136" spans="4:4" s="61" customFormat="1">
      <c r="D136" s="67"/>
    </row>
    <row r="137" spans="4:4" s="61" customFormat="1">
      <c r="D137" s="67"/>
    </row>
    <row r="138" spans="4:4" s="61" customFormat="1">
      <c r="D138" s="67"/>
    </row>
    <row r="139" spans="4:4" s="61" customFormat="1">
      <c r="D139" s="67"/>
    </row>
    <row r="140" spans="4:4" s="61" customFormat="1">
      <c r="D140" s="67"/>
    </row>
    <row r="141" spans="4:4" s="61" customFormat="1">
      <c r="D141" s="67"/>
    </row>
    <row r="142" spans="4:4" s="61" customFormat="1">
      <c r="D142" s="67"/>
    </row>
    <row r="143" spans="4:4" s="61" customFormat="1">
      <c r="D143" s="67"/>
    </row>
    <row r="144" spans="4:4" s="61" customFormat="1">
      <c r="D144" s="67"/>
    </row>
    <row r="145" spans="4:4" s="61" customFormat="1">
      <c r="D145" s="67"/>
    </row>
    <row r="146" spans="4:4" s="61" customFormat="1">
      <c r="D146" s="67"/>
    </row>
    <row r="147" spans="4:4" s="61" customFormat="1">
      <c r="D147" s="67"/>
    </row>
    <row r="148" spans="4:4" s="61" customFormat="1">
      <c r="D148" s="67"/>
    </row>
    <row r="149" spans="4:4" s="61" customFormat="1">
      <c r="D149" s="67"/>
    </row>
    <row r="150" spans="4:4" s="61" customFormat="1">
      <c r="D150" s="67"/>
    </row>
    <row r="151" spans="4:4" s="61" customFormat="1">
      <c r="D151" s="67"/>
    </row>
    <row r="152" spans="4:4" s="61" customFormat="1">
      <c r="D152" s="67"/>
    </row>
    <row r="153" spans="4:4" s="61" customFormat="1">
      <c r="D153" s="67"/>
    </row>
    <row r="154" spans="4:4" s="61" customFormat="1">
      <c r="D154" s="67"/>
    </row>
    <row r="155" spans="4:4" s="61" customFormat="1">
      <c r="D155" s="67"/>
    </row>
    <row r="156" spans="4:4" s="61" customFormat="1">
      <c r="D156" s="67"/>
    </row>
    <row r="157" spans="4:4" s="61" customFormat="1">
      <c r="D157" s="67"/>
    </row>
    <row r="158" spans="4:4" s="61" customFormat="1">
      <c r="D158" s="67"/>
    </row>
    <row r="159" spans="4:4" s="61" customFormat="1">
      <c r="D159" s="67"/>
    </row>
    <row r="160" spans="4:4" s="61" customFormat="1">
      <c r="D160" s="67"/>
    </row>
    <row r="161" spans="4:4" s="61" customFormat="1">
      <c r="D161" s="67"/>
    </row>
    <row r="162" spans="4:4" s="61" customFormat="1">
      <c r="D162" s="67"/>
    </row>
    <row r="163" spans="4:4" s="61" customFormat="1">
      <c r="D163" s="67"/>
    </row>
    <row r="164" spans="4:4" s="61" customFormat="1">
      <c r="D164" s="67"/>
    </row>
    <row r="165" spans="4:4" s="61" customFormat="1">
      <c r="D165" s="67"/>
    </row>
    <row r="166" spans="4:4" s="61" customFormat="1">
      <c r="D166" s="67"/>
    </row>
    <row r="167" spans="4:4" s="61" customFormat="1">
      <c r="D167" s="67"/>
    </row>
    <row r="168" spans="4:4" s="61" customFormat="1">
      <c r="D168" s="67"/>
    </row>
    <row r="169" spans="4:4" s="61" customFormat="1">
      <c r="D169" s="67"/>
    </row>
    <row r="170" spans="4:4" s="61" customFormat="1">
      <c r="D170" s="67"/>
    </row>
    <row r="171" spans="4:4" s="61" customFormat="1">
      <c r="D171" s="67"/>
    </row>
    <row r="172" spans="4:4" s="61" customFormat="1">
      <c r="D172" s="67"/>
    </row>
    <row r="173" spans="4:4" s="61" customFormat="1">
      <c r="D173" s="67"/>
    </row>
    <row r="174" spans="4:4" s="61" customFormat="1">
      <c r="D174" s="67"/>
    </row>
    <row r="175" spans="4:4" s="61" customFormat="1">
      <c r="D175" s="67"/>
    </row>
    <row r="176" spans="4:4" s="61" customFormat="1">
      <c r="D176" s="67"/>
    </row>
    <row r="177" spans="4:4" s="61" customFormat="1">
      <c r="D177" s="67"/>
    </row>
    <row r="178" spans="4:4" s="61" customFormat="1">
      <c r="D178" s="67"/>
    </row>
    <row r="179" spans="4:4" s="61" customFormat="1">
      <c r="D179" s="67"/>
    </row>
    <row r="180" spans="4:4" s="61" customFormat="1">
      <c r="D180" s="67"/>
    </row>
    <row r="181" spans="4:4" s="61" customFormat="1">
      <c r="D181" s="67"/>
    </row>
    <row r="182" spans="4:4" s="61" customFormat="1">
      <c r="D182" s="67"/>
    </row>
    <row r="183" spans="4:4" s="61" customFormat="1">
      <c r="D183" s="67"/>
    </row>
    <row r="184" spans="4:4" s="61" customFormat="1">
      <c r="D184" s="67"/>
    </row>
    <row r="185" spans="4:4" s="61" customFormat="1">
      <c r="D185" s="67"/>
    </row>
    <row r="186" spans="4:4" s="61" customFormat="1">
      <c r="D186" s="67"/>
    </row>
    <row r="187" spans="4:4" s="61" customFormat="1">
      <c r="D187" s="67"/>
    </row>
    <row r="188" spans="4:4" s="61" customFormat="1">
      <c r="D188" s="67"/>
    </row>
    <row r="189" spans="4:4" s="61" customFormat="1">
      <c r="D189" s="67"/>
    </row>
    <row r="190" spans="4:4" s="61" customFormat="1">
      <c r="D190" s="67"/>
    </row>
    <row r="191" spans="4:4" s="61" customFormat="1">
      <c r="D191" s="67"/>
    </row>
    <row r="192" spans="4:4" s="61" customFormat="1">
      <c r="D192" s="67"/>
    </row>
    <row r="193" spans="2:8" s="61" customFormat="1">
      <c r="D193" s="67"/>
    </row>
    <row r="194" spans="2:8" s="61" customFormat="1">
      <c r="D194" s="67"/>
    </row>
    <row r="195" spans="2:8" s="61" customFormat="1">
      <c r="D195" s="67"/>
    </row>
    <row r="196" spans="2:8" s="61" customFormat="1">
      <c r="D196" s="67"/>
    </row>
    <row r="197" spans="2:8" s="61" customFormat="1">
      <c r="D197" s="67"/>
    </row>
    <row r="198" spans="2:8" s="61" customFormat="1">
      <c r="D198" s="67"/>
    </row>
    <row r="199" spans="2:8" s="61" customFormat="1">
      <c r="D199" s="67"/>
    </row>
    <row r="200" spans="2:8" s="61" customFormat="1">
      <c r="D200" s="67"/>
    </row>
    <row r="201" spans="2:8" s="61" customFormat="1">
      <c r="D201" s="67"/>
    </row>
    <row r="202" spans="2:8" s="61" customFormat="1" hidden="1">
      <c r="D202" s="67"/>
    </row>
    <row r="203" spans="2:8" s="61" customFormat="1" hidden="1">
      <c r="B203" s="62" t="s">
        <v>175</v>
      </c>
      <c r="C203" s="62" t="s">
        <v>117</v>
      </c>
      <c r="D203" s="69" t="s">
        <v>109</v>
      </c>
      <c r="E203" s="64">
        <f>E31-E85</f>
        <v>-33656</v>
      </c>
      <c r="F203" s="64">
        <f>F31-F85</f>
        <v>-24204</v>
      </c>
      <c r="G203" s="64">
        <f>G31-G85</f>
        <v>232</v>
      </c>
      <c r="H203" s="64">
        <f>H31-H85</f>
        <v>-44828</v>
      </c>
    </row>
    <row r="204" spans="2:8" s="61" customFormat="1" hidden="1">
      <c r="B204" s="62" t="s">
        <v>176</v>
      </c>
      <c r="C204" s="62" t="s">
        <v>161</v>
      </c>
      <c r="D204" s="69" t="s">
        <v>110</v>
      </c>
      <c r="E204" s="64">
        <f>E50-E85</f>
        <v>75717</v>
      </c>
      <c r="F204" s="64">
        <f>F50-F85</f>
        <v>338238</v>
      </c>
      <c r="G204" s="64">
        <f>G50-G85</f>
        <v>365475</v>
      </c>
      <c r="H204" s="64">
        <f>H50-H85</f>
        <v>363199</v>
      </c>
    </row>
    <row r="205" spans="2:8" s="61" customFormat="1" hidden="1">
      <c r="B205" s="62" t="s">
        <v>178</v>
      </c>
      <c r="C205" s="62" t="s">
        <v>166</v>
      </c>
      <c r="D205" s="69" t="s">
        <v>112</v>
      </c>
      <c r="E205" s="64">
        <f>E71-E49</f>
        <v>72683</v>
      </c>
      <c r="F205" s="64">
        <f>F71-F49</f>
        <v>63881</v>
      </c>
      <c r="G205" s="64">
        <f>G71-G49</f>
        <v>48713</v>
      </c>
      <c r="H205" s="64">
        <f>H71-H49</f>
        <v>115567</v>
      </c>
    </row>
    <row r="206" spans="2:8" s="61" customFormat="1" hidden="1">
      <c r="B206" s="62" t="s">
        <v>177</v>
      </c>
      <c r="C206" s="62" t="s">
        <v>170</v>
      </c>
      <c r="D206" s="69" t="s">
        <v>107</v>
      </c>
      <c r="E206" s="64">
        <f>E73+E86+E87</f>
        <v>63619</v>
      </c>
      <c r="F206" s="64">
        <f>F73+F86+F87</f>
        <v>44013</v>
      </c>
      <c r="G206" s="64">
        <f>G73+G86+G87</f>
        <v>34385</v>
      </c>
      <c r="H206" s="64">
        <f>H73+H86+H87</f>
        <v>80081</v>
      </c>
    </row>
    <row r="207" spans="2:8" s="61" customFormat="1" hidden="1">
      <c r="D207" s="69" t="s">
        <v>196</v>
      </c>
      <c r="E207" s="64">
        <f>E50-E71</f>
        <v>52892</v>
      </c>
      <c r="F207" s="64">
        <f>F50-F71</f>
        <v>317213</v>
      </c>
      <c r="G207" s="64">
        <f>G50-G71</f>
        <v>333742</v>
      </c>
      <c r="H207" s="64">
        <f>H50-H71</f>
        <v>302809</v>
      </c>
    </row>
    <row r="208" spans="2:8" s="61" customFormat="1" hidden="1">
      <c r="D208" s="67"/>
    </row>
    <row r="209" spans="3:8" s="61" customFormat="1" hidden="1">
      <c r="D209" s="67"/>
    </row>
    <row r="210" spans="3:8" s="61" customFormat="1" hidden="1">
      <c r="D210" s="67"/>
    </row>
    <row r="211" spans="3:8" s="61" customFormat="1" hidden="1">
      <c r="D211" s="67"/>
    </row>
    <row r="212" spans="3:8" s="61" customFormat="1" hidden="1">
      <c r="D212" s="67"/>
    </row>
    <row r="213" spans="3:8" s="61" customFormat="1" hidden="1">
      <c r="D213" s="67"/>
    </row>
    <row r="214" spans="3:8" s="61" customFormat="1" hidden="1">
      <c r="C214" s="61">
        <v>1</v>
      </c>
      <c r="D214" s="67" t="s">
        <v>2</v>
      </c>
      <c r="E214" s="64">
        <f>E5</f>
        <v>109373</v>
      </c>
      <c r="F214" s="64">
        <f>F5</f>
        <v>362442</v>
      </c>
      <c r="G214" s="64">
        <f>G5</f>
        <v>365243</v>
      </c>
      <c r="H214" s="64">
        <f>H5</f>
        <v>408027</v>
      </c>
    </row>
    <row r="215" spans="3:8" s="61" customFormat="1" hidden="1">
      <c r="C215" s="61">
        <v>2</v>
      </c>
      <c r="D215" s="67" t="s">
        <v>12</v>
      </c>
      <c r="E215" s="64">
        <f t="shared" ref="E215:H217" si="10">E31</f>
        <v>17762</v>
      </c>
      <c r="F215" s="64">
        <f t="shared" si="10"/>
        <v>18750</v>
      </c>
      <c r="G215" s="64">
        <f t="shared" si="10"/>
        <v>17459</v>
      </c>
      <c r="H215" s="64">
        <f t="shared" si="10"/>
        <v>10380</v>
      </c>
    </row>
    <row r="216" spans="3:8" s="61" customFormat="1" hidden="1">
      <c r="C216" s="61">
        <v>3</v>
      </c>
      <c r="D216" s="67" t="s">
        <v>13</v>
      </c>
      <c r="E216" s="64">
        <f t="shared" si="10"/>
        <v>6103</v>
      </c>
      <c r="F216" s="64">
        <f t="shared" si="10"/>
        <v>7196</v>
      </c>
      <c r="G216" s="64">
        <f t="shared" si="10"/>
        <v>6081</v>
      </c>
      <c r="H216" s="64">
        <f t="shared" si="10"/>
        <v>6144</v>
      </c>
    </row>
    <row r="217" spans="3:8" s="61" customFormat="1" hidden="1">
      <c r="C217" s="61">
        <v>4</v>
      </c>
      <c r="D217" s="67" t="s">
        <v>14</v>
      </c>
      <c r="E217" s="64">
        <f t="shared" si="10"/>
        <v>6033</v>
      </c>
      <c r="F217" s="64">
        <f t="shared" si="10"/>
        <v>7012</v>
      </c>
      <c r="G217" s="64">
        <f t="shared" si="10"/>
        <v>5938</v>
      </c>
      <c r="H217" s="64">
        <f t="shared" si="10"/>
        <v>4410</v>
      </c>
    </row>
    <row r="218" spans="3:8" s="61" customFormat="1" hidden="1">
      <c r="C218" s="61">
        <v>5</v>
      </c>
      <c r="D218" s="67" t="s">
        <v>30</v>
      </c>
      <c r="E218" s="64">
        <f>E42</f>
        <v>6570</v>
      </c>
      <c r="F218" s="64">
        <f>F42</f>
        <v>3738</v>
      </c>
      <c r="G218" s="64">
        <f>G42</f>
        <v>2513</v>
      </c>
      <c r="H218" s="64">
        <f>H42</f>
        <v>3939</v>
      </c>
    </row>
    <row r="219" spans="3:8" s="61" customFormat="1" hidden="1">
      <c r="C219" s="61">
        <v>6</v>
      </c>
      <c r="D219" s="67" t="s">
        <v>35</v>
      </c>
      <c r="E219" s="64">
        <f>E45</f>
        <v>0</v>
      </c>
      <c r="F219" s="64">
        <f>F45</f>
        <v>0</v>
      </c>
      <c r="G219" s="64">
        <f>G45</f>
        <v>0</v>
      </c>
      <c r="H219" s="64">
        <f>H45</f>
        <v>0</v>
      </c>
    </row>
    <row r="220" spans="3:8" s="61" customFormat="1" hidden="1">
      <c r="C220" s="61">
        <v>7</v>
      </c>
      <c r="D220" s="67" t="s">
        <v>36</v>
      </c>
      <c r="E220" s="64">
        <f t="shared" ref="E220:H221" si="11">E49</f>
        <v>1560</v>
      </c>
      <c r="F220" s="64">
        <f t="shared" si="11"/>
        <v>98</v>
      </c>
      <c r="G220" s="64">
        <f t="shared" si="11"/>
        <v>247</v>
      </c>
      <c r="H220" s="64">
        <f t="shared" si="11"/>
        <v>31</v>
      </c>
    </row>
    <row r="221" spans="3:8" s="61" customFormat="1" hidden="1">
      <c r="C221" s="61">
        <v>8</v>
      </c>
      <c r="D221" s="67" t="s">
        <v>37</v>
      </c>
      <c r="E221" s="64">
        <f t="shared" si="11"/>
        <v>127135</v>
      </c>
      <c r="F221" s="64">
        <f t="shared" si="11"/>
        <v>381192</v>
      </c>
      <c r="G221" s="64">
        <f t="shared" si="11"/>
        <v>382702</v>
      </c>
      <c r="H221" s="64">
        <f t="shared" si="11"/>
        <v>418407</v>
      </c>
    </row>
    <row r="222" spans="3:8" s="61" customFormat="1" hidden="1">
      <c r="C222" s="61">
        <v>9</v>
      </c>
      <c r="D222" s="67" t="s">
        <v>40</v>
      </c>
      <c r="E222" s="64">
        <f>E56</f>
        <v>52892</v>
      </c>
      <c r="F222" s="64">
        <f>F56</f>
        <v>317213</v>
      </c>
      <c r="G222" s="64">
        <f>G56</f>
        <v>333742</v>
      </c>
      <c r="H222" s="64">
        <f>H56</f>
        <v>302809</v>
      </c>
    </row>
    <row r="223" spans="3:8" s="61" customFormat="1" hidden="1">
      <c r="C223" s="61">
        <v>10</v>
      </c>
      <c r="D223" s="67" t="s">
        <v>49</v>
      </c>
      <c r="E223" s="64">
        <f t="shared" ref="E223:H225" si="12">E71</f>
        <v>74243</v>
      </c>
      <c r="F223" s="64">
        <f t="shared" si="12"/>
        <v>63979</v>
      </c>
      <c r="G223" s="64">
        <f t="shared" si="12"/>
        <v>48960</v>
      </c>
      <c r="H223" s="64">
        <f t="shared" si="12"/>
        <v>115598</v>
      </c>
    </row>
    <row r="224" spans="3:8" s="61" customFormat="1" hidden="1">
      <c r="C224" s="61">
        <v>11</v>
      </c>
      <c r="D224" s="67" t="s">
        <v>50</v>
      </c>
      <c r="E224" s="64">
        <f t="shared" si="12"/>
        <v>22825</v>
      </c>
      <c r="F224" s="64">
        <f t="shared" si="12"/>
        <v>21025</v>
      </c>
      <c r="G224" s="64">
        <f t="shared" si="12"/>
        <v>31733</v>
      </c>
      <c r="H224" s="64">
        <f t="shared" si="12"/>
        <v>60390</v>
      </c>
    </row>
    <row r="225" spans="3:8" s="61" customFormat="1" hidden="1">
      <c r="C225" s="61">
        <v>12</v>
      </c>
      <c r="D225" s="67" t="s">
        <v>51</v>
      </c>
      <c r="E225" s="64">
        <f t="shared" si="12"/>
        <v>21409</v>
      </c>
      <c r="F225" s="64">
        <f t="shared" si="12"/>
        <v>17338</v>
      </c>
      <c r="G225" s="64">
        <f t="shared" si="12"/>
        <v>25545</v>
      </c>
      <c r="H225" s="64">
        <f t="shared" si="12"/>
        <v>44498</v>
      </c>
    </row>
    <row r="226" spans="3:8" s="61" customFormat="1" hidden="1">
      <c r="C226" s="61">
        <v>13</v>
      </c>
      <c r="D226" s="67" t="s">
        <v>59</v>
      </c>
      <c r="E226" s="64">
        <f t="shared" ref="E226:H228" si="13">E85</f>
        <v>51418</v>
      </c>
      <c r="F226" s="64">
        <f t="shared" si="13"/>
        <v>42954</v>
      </c>
      <c r="G226" s="64">
        <f t="shared" si="13"/>
        <v>17227</v>
      </c>
      <c r="H226" s="64">
        <f t="shared" si="13"/>
        <v>55208</v>
      </c>
    </row>
    <row r="227" spans="3:8" s="61" customFormat="1" hidden="1">
      <c r="C227" s="61">
        <v>14</v>
      </c>
      <c r="D227" s="67" t="s">
        <v>60</v>
      </c>
      <c r="E227" s="64">
        <f t="shared" si="13"/>
        <v>9466</v>
      </c>
      <c r="F227" s="64">
        <f t="shared" si="13"/>
        <v>3503</v>
      </c>
      <c r="G227" s="64">
        <f t="shared" si="13"/>
        <v>8537</v>
      </c>
      <c r="H227" s="64">
        <f t="shared" si="13"/>
        <v>14737</v>
      </c>
    </row>
    <row r="228" spans="3:8" s="61" customFormat="1" hidden="1">
      <c r="C228" s="61">
        <v>15</v>
      </c>
      <c r="D228" s="67" t="s">
        <v>51</v>
      </c>
      <c r="E228" s="64">
        <f t="shared" si="13"/>
        <v>32744</v>
      </c>
      <c r="F228" s="64">
        <f t="shared" si="13"/>
        <v>23172</v>
      </c>
      <c r="G228" s="64">
        <f t="shared" si="13"/>
        <v>303</v>
      </c>
      <c r="H228" s="64">
        <f t="shared" si="13"/>
        <v>20846</v>
      </c>
    </row>
    <row r="229" spans="3:8" s="61" customFormat="1" hidden="1">
      <c r="C229" s="61">
        <v>16</v>
      </c>
      <c r="D229" s="67" t="s">
        <v>52</v>
      </c>
      <c r="E229" s="64">
        <f t="shared" ref="E229:H234" si="14">E90</f>
        <v>4777</v>
      </c>
      <c r="F229" s="64">
        <f t="shared" si="14"/>
        <v>8674</v>
      </c>
      <c r="G229" s="64">
        <f t="shared" si="14"/>
        <v>5587</v>
      </c>
      <c r="H229" s="64">
        <f t="shared" si="14"/>
        <v>6775</v>
      </c>
    </row>
    <row r="230" spans="3:8" s="61" customFormat="1" hidden="1">
      <c r="C230" s="61">
        <v>17</v>
      </c>
      <c r="D230" s="67" t="s">
        <v>53</v>
      </c>
      <c r="E230" s="64">
        <f t="shared" si="14"/>
        <v>800</v>
      </c>
      <c r="F230" s="64">
        <f t="shared" si="14"/>
        <v>4709</v>
      </c>
      <c r="G230" s="64">
        <f t="shared" si="14"/>
        <v>596</v>
      </c>
      <c r="H230" s="64">
        <f t="shared" si="14"/>
        <v>0</v>
      </c>
    </row>
    <row r="231" spans="3:8" s="61" customFormat="1" hidden="1">
      <c r="C231" s="61">
        <v>18</v>
      </c>
      <c r="D231" s="67" t="s">
        <v>63</v>
      </c>
      <c r="E231" s="64">
        <f t="shared" si="14"/>
        <v>2113</v>
      </c>
      <c r="F231" s="64">
        <f t="shared" si="14"/>
        <v>933</v>
      </c>
      <c r="G231" s="64">
        <f t="shared" si="14"/>
        <v>302</v>
      </c>
      <c r="H231" s="64">
        <f t="shared" si="14"/>
        <v>0</v>
      </c>
    </row>
    <row r="232" spans="3:8" s="61" customFormat="1" hidden="1">
      <c r="C232" s="61">
        <v>19</v>
      </c>
      <c r="D232" s="67" t="s">
        <v>65</v>
      </c>
      <c r="E232" s="64">
        <f t="shared" si="14"/>
        <v>0</v>
      </c>
      <c r="F232" s="64">
        <f t="shared" si="14"/>
        <v>0</v>
      </c>
      <c r="G232" s="64">
        <f t="shared" si="14"/>
        <v>1566</v>
      </c>
      <c r="H232" s="64">
        <f t="shared" si="14"/>
        <v>3345</v>
      </c>
    </row>
    <row r="233" spans="3:8" s="61" customFormat="1" hidden="1">
      <c r="C233" s="61">
        <v>20</v>
      </c>
      <c r="D233" s="67" t="s">
        <v>54</v>
      </c>
      <c r="E233" s="64">
        <f t="shared" si="14"/>
        <v>0</v>
      </c>
      <c r="F233" s="64">
        <f t="shared" si="14"/>
        <v>54</v>
      </c>
      <c r="G233" s="64">
        <f t="shared" si="14"/>
        <v>0</v>
      </c>
      <c r="H233" s="64">
        <f t="shared" si="14"/>
        <v>0</v>
      </c>
    </row>
    <row r="234" spans="3:8" s="61" customFormat="1" hidden="1">
      <c r="C234" s="61">
        <v>21</v>
      </c>
      <c r="D234" s="67" t="s">
        <v>68</v>
      </c>
      <c r="E234" s="64">
        <f t="shared" si="14"/>
        <v>1518</v>
      </c>
      <c r="F234" s="64">
        <f t="shared" si="14"/>
        <v>1909</v>
      </c>
      <c r="G234" s="64">
        <f t="shared" si="14"/>
        <v>336</v>
      </c>
      <c r="H234" s="64">
        <f t="shared" si="14"/>
        <v>9505</v>
      </c>
    </row>
    <row r="235" spans="3:8" s="61" customFormat="1" hidden="1">
      <c r="D235" s="69" t="s">
        <v>109</v>
      </c>
      <c r="E235" s="64">
        <f>E215-E226</f>
        <v>-33656</v>
      </c>
      <c r="F235" s="64">
        <f t="shared" ref="F235:H235" si="15">F215-F226</f>
        <v>-24204</v>
      </c>
      <c r="G235" s="64">
        <f t="shared" si="15"/>
        <v>232</v>
      </c>
      <c r="H235" s="64">
        <f t="shared" si="15"/>
        <v>-44828</v>
      </c>
    </row>
    <row r="236" spans="3:8" s="61" customFormat="1" hidden="1">
      <c r="D236" s="67" t="s">
        <v>116</v>
      </c>
      <c r="E236" s="64">
        <f>E50-E85</f>
        <v>75717</v>
      </c>
      <c r="F236" s="64">
        <f>F50-F85</f>
        <v>338238</v>
      </c>
      <c r="G236" s="64">
        <f>G50-G85</f>
        <v>365475</v>
      </c>
      <c r="H236" s="64">
        <f>H50-H85</f>
        <v>363199</v>
      </c>
    </row>
    <row r="237" spans="3:8" s="61" customFormat="1" hidden="1">
      <c r="D237" s="67" t="s">
        <v>112</v>
      </c>
      <c r="E237" s="64">
        <f>E223-E220</f>
        <v>72683</v>
      </c>
      <c r="F237" s="64">
        <f>F223-F220</f>
        <v>63881</v>
      </c>
      <c r="G237" s="64">
        <f>G223-G220</f>
        <v>48713</v>
      </c>
      <c r="H237" s="64">
        <f>H223-H220</f>
        <v>115567</v>
      </c>
    </row>
    <row r="238" spans="3:8" s="61" customFormat="1" hidden="1">
      <c r="D238" s="67" t="s">
        <v>107</v>
      </c>
      <c r="E238" s="64">
        <f>E225+E227+E228</f>
        <v>63619</v>
      </c>
      <c r="F238" s="64">
        <f t="shared" ref="F238:H238" si="16">F225+F227+F228</f>
        <v>44013</v>
      </c>
      <c r="G238" s="64">
        <f t="shared" si="16"/>
        <v>34385</v>
      </c>
      <c r="H238" s="64">
        <f t="shared" si="16"/>
        <v>80081</v>
      </c>
    </row>
    <row r="239" spans="3:8" s="61" customFormat="1" hidden="1">
      <c r="D239" s="67"/>
    </row>
    <row r="240" spans="3:8" s="61" customFormat="1">
      <c r="D240" s="67"/>
    </row>
    <row r="241" spans="4:4" s="61" customFormat="1">
      <c r="D241" s="67"/>
    </row>
    <row r="242" spans="4:4" s="61" customFormat="1">
      <c r="D242" s="67"/>
    </row>
    <row r="243" spans="4:4" s="61" customFormat="1">
      <c r="D243" s="67"/>
    </row>
    <row r="244" spans="4:4" s="61" customFormat="1">
      <c r="D244" s="67"/>
    </row>
    <row r="245" spans="4:4" s="61" customFormat="1">
      <c r="D245" s="67"/>
    </row>
    <row r="246" spans="4:4" s="61" customFormat="1">
      <c r="D246" s="67"/>
    </row>
    <row r="247" spans="4:4" s="61" customFormat="1">
      <c r="D247" s="67"/>
    </row>
    <row r="248" spans="4:4" s="61" customFormat="1">
      <c r="D248" s="67"/>
    </row>
    <row r="249" spans="4:4" s="61" customFormat="1">
      <c r="D249" s="67"/>
    </row>
    <row r="250" spans="4:4" s="61" customFormat="1">
      <c r="D250" s="67"/>
    </row>
    <row r="251" spans="4:4" s="61" customFormat="1">
      <c r="D251" s="67"/>
    </row>
    <row r="252" spans="4:4" s="61" customFormat="1">
      <c r="D252" s="67"/>
    </row>
    <row r="253" spans="4:4" s="61" customFormat="1">
      <c r="D253" s="67"/>
    </row>
    <row r="254" spans="4:4" s="61" customFormat="1">
      <c r="D254" s="67"/>
    </row>
    <row r="255" spans="4:4" s="61" customFormat="1">
      <c r="D255" s="67"/>
    </row>
    <row r="256" spans="4:4" s="61" customFormat="1">
      <c r="D256" s="67"/>
    </row>
    <row r="257" spans="4:4" s="61" customFormat="1">
      <c r="D257" s="67"/>
    </row>
    <row r="258" spans="4:4" s="61" customFormat="1">
      <c r="D258" s="67"/>
    </row>
    <row r="259" spans="4:4" s="61" customFormat="1">
      <c r="D259" s="67"/>
    </row>
    <row r="260" spans="4:4" s="61" customFormat="1">
      <c r="D260" s="67"/>
    </row>
    <row r="261" spans="4:4" s="61" customFormat="1">
      <c r="D261" s="67"/>
    </row>
    <row r="262" spans="4:4" s="61" customFormat="1">
      <c r="D262" s="67"/>
    </row>
    <row r="263" spans="4:4" s="61" customFormat="1">
      <c r="D263" s="67"/>
    </row>
    <row r="264" spans="4:4" s="61" customFormat="1">
      <c r="D264" s="67"/>
    </row>
    <row r="265" spans="4:4" s="61" customFormat="1">
      <c r="D265" s="67"/>
    </row>
    <row r="266" spans="4:4" s="61" customFormat="1">
      <c r="D266" s="67"/>
    </row>
    <row r="267" spans="4:4" s="61" customFormat="1">
      <c r="D267" s="67"/>
    </row>
    <row r="268" spans="4:4" s="61" customFormat="1">
      <c r="D268" s="67"/>
    </row>
    <row r="269" spans="4:4" s="61" customFormat="1">
      <c r="D269" s="67"/>
    </row>
    <row r="270" spans="4:4" s="61" customFormat="1">
      <c r="D270" s="67"/>
    </row>
    <row r="271" spans="4:4" s="61" customFormat="1">
      <c r="D271" s="67"/>
    </row>
    <row r="272" spans="4:4" s="61" customFormat="1">
      <c r="D272" s="67"/>
    </row>
    <row r="273" spans="4:4" s="61" customFormat="1">
      <c r="D273" s="67"/>
    </row>
    <row r="274" spans="4:4" s="61" customFormat="1">
      <c r="D274" s="67"/>
    </row>
    <row r="275" spans="4:4" s="61" customFormat="1">
      <c r="D275" s="67"/>
    </row>
    <row r="276" spans="4:4" s="61" customFormat="1">
      <c r="D276" s="67"/>
    </row>
    <row r="277" spans="4:4" s="61" customFormat="1">
      <c r="D277" s="67"/>
    </row>
    <row r="278" spans="4:4" s="61" customFormat="1">
      <c r="D278" s="67"/>
    </row>
    <row r="279" spans="4:4" s="61" customFormat="1">
      <c r="D279" s="67"/>
    </row>
    <row r="280" spans="4:4" s="61" customFormat="1">
      <c r="D280" s="67"/>
    </row>
    <row r="281" spans="4:4" s="61" customFormat="1">
      <c r="D281" s="67"/>
    </row>
    <row r="282" spans="4:4" s="61" customFormat="1">
      <c r="D282" s="67"/>
    </row>
    <row r="283" spans="4:4" s="61" customFormat="1">
      <c r="D283" s="67"/>
    </row>
    <row r="284" spans="4:4" s="61" customFormat="1">
      <c r="D284" s="67"/>
    </row>
    <row r="285" spans="4:4" s="61" customFormat="1">
      <c r="D285" s="67"/>
    </row>
    <row r="286" spans="4:4" s="61" customFormat="1">
      <c r="D286" s="67"/>
    </row>
    <row r="287" spans="4:4" s="61" customFormat="1">
      <c r="D287" s="67"/>
    </row>
    <row r="288" spans="4:4" s="61" customFormat="1">
      <c r="D288" s="67"/>
    </row>
    <row r="289" spans="4:4" s="61" customFormat="1">
      <c r="D289" s="67"/>
    </row>
    <row r="290" spans="4:4" s="61" customFormat="1">
      <c r="D290" s="67"/>
    </row>
    <row r="291" spans="4:4" s="61" customFormat="1">
      <c r="D291" s="67"/>
    </row>
    <row r="292" spans="4:4" s="61" customFormat="1">
      <c r="D292" s="67"/>
    </row>
    <row r="293" spans="4:4" s="61" customFormat="1">
      <c r="D293" s="67"/>
    </row>
    <row r="294" spans="4:4" s="61" customFormat="1">
      <c r="D294" s="67"/>
    </row>
    <row r="295" spans="4:4" s="61" customFormat="1">
      <c r="D295" s="67"/>
    </row>
    <row r="296" spans="4:4" s="61" customFormat="1">
      <c r="D296" s="67"/>
    </row>
    <row r="297" spans="4:4" s="61" customFormat="1">
      <c r="D297" s="67"/>
    </row>
    <row r="298" spans="4:4" s="61" customFormat="1">
      <c r="D298" s="67"/>
    </row>
    <row r="299" spans="4:4" s="61" customFormat="1">
      <c r="D299" s="67"/>
    </row>
    <row r="300" spans="4:4" s="61" customFormat="1">
      <c r="D300" s="67"/>
    </row>
    <row r="301" spans="4:4" s="61" customFormat="1">
      <c r="D301" s="67"/>
    </row>
    <row r="302" spans="4:4" s="61" customFormat="1">
      <c r="D302" s="67"/>
    </row>
    <row r="303" spans="4:4" s="61" customFormat="1">
      <c r="D303" s="67"/>
    </row>
    <row r="304" spans="4:4" s="61" customFormat="1">
      <c r="D304" s="67"/>
    </row>
    <row r="305" spans="4:4" s="61" customFormat="1">
      <c r="D305" s="67"/>
    </row>
    <row r="306" spans="4:4" s="61" customFormat="1">
      <c r="D306" s="67"/>
    </row>
    <row r="307" spans="4:4" s="61" customFormat="1">
      <c r="D307" s="67"/>
    </row>
    <row r="308" spans="4:4" s="61" customFormat="1">
      <c r="D308" s="67"/>
    </row>
    <row r="309" spans="4:4" s="61" customFormat="1">
      <c r="D309" s="67"/>
    </row>
    <row r="310" spans="4:4" s="61" customFormat="1">
      <c r="D310" s="67"/>
    </row>
    <row r="311" spans="4:4" s="61" customFormat="1">
      <c r="D311" s="67"/>
    </row>
    <row r="312" spans="4:4" s="61" customFormat="1">
      <c r="D312" s="67"/>
    </row>
    <row r="313" spans="4:4" s="61" customFormat="1">
      <c r="D313" s="67"/>
    </row>
    <row r="314" spans="4:4" s="61" customFormat="1">
      <c r="D314" s="67"/>
    </row>
    <row r="315" spans="4:4" s="61" customFormat="1">
      <c r="D315" s="67"/>
    </row>
    <row r="316" spans="4:4" s="61" customFormat="1">
      <c r="D316" s="67"/>
    </row>
    <row r="317" spans="4:4" s="61" customFormat="1">
      <c r="D317" s="67"/>
    </row>
    <row r="318" spans="4:4" s="61" customFormat="1">
      <c r="D318" s="67"/>
    </row>
    <row r="319" spans="4:4" s="61" customFormat="1">
      <c r="D319" s="67"/>
    </row>
    <row r="320" spans="4:4" s="61" customFormat="1">
      <c r="D320" s="67"/>
    </row>
    <row r="321" spans="4:4" s="61" customFormat="1">
      <c r="D321" s="67"/>
    </row>
    <row r="322" spans="4:4" s="61" customFormat="1">
      <c r="D322" s="67"/>
    </row>
    <row r="323" spans="4:4" s="61" customFormat="1">
      <c r="D323" s="67"/>
    </row>
    <row r="324" spans="4:4" s="61" customFormat="1">
      <c r="D324" s="67"/>
    </row>
    <row r="325" spans="4:4" s="61" customFormat="1">
      <c r="D325" s="67"/>
    </row>
    <row r="326" spans="4:4" s="61" customFormat="1">
      <c r="D326" s="67"/>
    </row>
    <row r="327" spans="4:4" s="61" customFormat="1">
      <c r="D327" s="67"/>
    </row>
    <row r="328" spans="4:4" s="61" customFormat="1">
      <c r="D328" s="67"/>
    </row>
    <row r="329" spans="4:4" s="61" customFormat="1">
      <c r="D329" s="67"/>
    </row>
    <row r="330" spans="4:4" s="61" customFormat="1">
      <c r="D330" s="67"/>
    </row>
    <row r="331" spans="4:4" s="61" customFormat="1">
      <c r="D331" s="67"/>
    </row>
    <row r="332" spans="4:4" s="61" customFormat="1">
      <c r="D332" s="67"/>
    </row>
    <row r="333" spans="4:4" s="61" customFormat="1">
      <c r="D333" s="67"/>
    </row>
    <row r="334" spans="4:4" s="61" customFormat="1">
      <c r="D334" s="67"/>
    </row>
    <row r="335" spans="4:4" s="61" customFormat="1">
      <c r="D335" s="67"/>
    </row>
    <row r="336" spans="4:4" s="61" customFormat="1">
      <c r="D336" s="67"/>
    </row>
    <row r="337" spans="4:4" s="61" customFormat="1">
      <c r="D337" s="67"/>
    </row>
    <row r="338" spans="4:4" s="61" customFormat="1">
      <c r="D338" s="67"/>
    </row>
    <row r="339" spans="4:4" s="61" customFormat="1">
      <c r="D339" s="67"/>
    </row>
    <row r="340" spans="4:4" s="61" customFormat="1">
      <c r="D340" s="67"/>
    </row>
    <row r="341" spans="4:4" s="61" customFormat="1">
      <c r="D341" s="67"/>
    </row>
    <row r="342" spans="4:4" s="61" customFormat="1">
      <c r="D342" s="67"/>
    </row>
    <row r="343" spans="4:4" s="61" customFormat="1">
      <c r="D343" s="67"/>
    </row>
    <row r="344" spans="4:4" s="61" customFormat="1">
      <c r="D344" s="67"/>
    </row>
    <row r="345" spans="4:4" s="61" customFormat="1">
      <c r="D345" s="67"/>
    </row>
    <row r="346" spans="4:4" s="61" customFormat="1">
      <c r="D346" s="67"/>
    </row>
    <row r="347" spans="4:4" s="61" customFormat="1">
      <c r="D347" s="67"/>
    </row>
    <row r="348" spans="4:4" s="61" customFormat="1">
      <c r="D348" s="67"/>
    </row>
    <row r="349" spans="4:4" s="61" customFormat="1">
      <c r="D349" s="67"/>
    </row>
    <row r="350" spans="4:4" s="61" customFormat="1">
      <c r="D350" s="67"/>
    </row>
    <row r="351" spans="4:4" s="61" customFormat="1">
      <c r="D351" s="67"/>
    </row>
    <row r="352" spans="4:4" s="61" customFormat="1">
      <c r="D352" s="67"/>
    </row>
    <row r="353" spans="4:4" s="61" customFormat="1">
      <c r="D353" s="67"/>
    </row>
    <row r="354" spans="4:4" s="61" customFormat="1">
      <c r="D354" s="67"/>
    </row>
    <row r="355" spans="4:4" s="61" customFormat="1">
      <c r="D355" s="67"/>
    </row>
    <row r="356" spans="4:4" s="61" customFormat="1">
      <c r="D356" s="67"/>
    </row>
    <row r="357" spans="4:4" s="61" customFormat="1">
      <c r="D357" s="67"/>
    </row>
    <row r="358" spans="4:4" s="61" customFormat="1">
      <c r="D358" s="67"/>
    </row>
    <row r="359" spans="4:4" s="61" customFormat="1">
      <c r="D359" s="67"/>
    </row>
    <row r="360" spans="4:4" s="61" customFormat="1">
      <c r="D360" s="67"/>
    </row>
    <row r="361" spans="4:4" s="61" customFormat="1">
      <c r="D361" s="67"/>
    </row>
    <row r="362" spans="4:4" s="61" customFormat="1">
      <c r="D362" s="67"/>
    </row>
    <row r="363" spans="4:4" s="61" customFormat="1">
      <c r="D363" s="67"/>
    </row>
    <row r="364" spans="4:4" s="61" customFormat="1">
      <c r="D364" s="67"/>
    </row>
    <row r="365" spans="4:4" s="61" customFormat="1">
      <c r="D365" s="67"/>
    </row>
    <row r="366" spans="4:4" s="61" customFormat="1">
      <c r="D366" s="67"/>
    </row>
    <row r="367" spans="4:4" s="61" customFormat="1">
      <c r="D367" s="67"/>
    </row>
    <row r="368" spans="4:4" s="61" customFormat="1">
      <c r="D368" s="67"/>
    </row>
    <row r="369" spans="4:4" s="61" customFormat="1">
      <c r="D369" s="67"/>
    </row>
    <row r="370" spans="4:4" s="61" customFormat="1">
      <c r="D370" s="67"/>
    </row>
    <row r="371" spans="4:4" s="61" customFormat="1">
      <c r="D371" s="67"/>
    </row>
    <row r="372" spans="4:4" s="61" customFormat="1">
      <c r="D372" s="67"/>
    </row>
    <row r="373" spans="4:4" s="61" customFormat="1">
      <c r="D373" s="67"/>
    </row>
    <row r="374" spans="4:4" s="61" customFormat="1">
      <c r="D374" s="67"/>
    </row>
    <row r="375" spans="4:4" s="61" customFormat="1">
      <c r="D375" s="67"/>
    </row>
    <row r="376" spans="4:4" s="61" customFormat="1">
      <c r="D376" s="67"/>
    </row>
    <row r="377" spans="4:4" s="61" customFormat="1">
      <c r="D377" s="67"/>
    </row>
    <row r="378" spans="4:4" s="61" customFormat="1">
      <c r="D378" s="67"/>
    </row>
    <row r="379" spans="4:4" s="61" customFormat="1">
      <c r="D379" s="67"/>
    </row>
    <row r="380" spans="4:4" s="61" customFormat="1">
      <c r="D380" s="67"/>
    </row>
    <row r="381" spans="4:4" s="61" customFormat="1">
      <c r="D381" s="67"/>
    </row>
    <row r="382" spans="4:4" s="61" customFormat="1">
      <c r="D382" s="67"/>
    </row>
    <row r="383" spans="4:4" s="61" customFormat="1">
      <c r="D383" s="67"/>
    </row>
    <row r="384" spans="4:4" s="61" customFormat="1">
      <c r="D384" s="67"/>
    </row>
    <row r="385" spans="4:4" s="61" customFormat="1">
      <c r="D385" s="67"/>
    </row>
    <row r="386" spans="4:4" s="61" customFormat="1">
      <c r="D386" s="67"/>
    </row>
    <row r="387" spans="4:4" s="61" customFormat="1">
      <c r="D387" s="67"/>
    </row>
    <row r="388" spans="4:4" s="61" customFormat="1">
      <c r="D388" s="67"/>
    </row>
    <row r="389" spans="4:4" s="61" customFormat="1">
      <c r="D389" s="67"/>
    </row>
    <row r="390" spans="4:4" s="61" customFormat="1">
      <c r="D390" s="67"/>
    </row>
    <row r="391" spans="4:4" s="61" customFormat="1">
      <c r="D391" s="67"/>
    </row>
    <row r="392" spans="4:4" s="61" customFormat="1">
      <c r="D392" s="67"/>
    </row>
    <row r="393" spans="4:4" s="61" customFormat="1">
      <c r="D393" s="67"/>
    </row>
    <row r="394" spans="4:4" s="61" customFormat="1">
      <c r="D394" s="67"/>
    </row>
    <row r="395" spans="4:4" s="61" customFormat="1">
      <c r="D395" s="67"/>
    </row>
    <row r="396" spans="4:4" s="61" customFormat="1">
      <c r="D396" s="67"/>
    </row>
    <row r="397" spans="4:4" s="61" customFormat="1">
      <c r="D397" s="67"/>
    </row>
    <row r="398" spans="4:4" s="61" customFormat="1">
      <c r="D398" s="67"/>
    </row>
    <row r="399" spans="4:4" s="61" customFormat="1">
      <c r="D399" s="67"/>
    </row>
    <row r="400" spans="4:4" s="61" customFormat="1">
      <c r="D400" s="67"/>
    </row>
    <row r="401" spans="4:4" s="61" customFormat="1">
      <c r="D401" s="67"/>
    </row>
    <row r="402" spans="4:4" s="61" customFormat="1">
      <c r="D402" s="67"/>
    </row>
    <row r="403" spans="4:4" s="61" customFormat="1">
      <c r="D403" s="67"/>
    </row>
    <row r="404" spans="4:4" s="61" customFormat="1">
      <c r="D404" s="67"/>
    </row>
    <row r="405" spans="4:4" s="61" customFormat="1">
      <c r="D405" s="67"/>
    </row>
    <row r="406" spans="4:4" s="61" customFormat="1">
      <c r="D406" s="67"/>
    </row>
    <row r="407" spans="4:4" s="61" customFormat="1">
      <c r="D407" s="67"/>
    </row>
    <row r="408" spans="4:4" s="61" customFormat="1">
      <c r="D408" s="67"/>
    </row>
    <row r="409" spans="4:4" s="61" customFormat="1">
      <c r="D409" s="67"/>
    </row>
    <row r="410" spans="4:4" s="61" customFormat="1">
      <c r="D410" s="67"/>
    </row>
    <row r="411" spans="4:4" s="61" customFormat="1">
      <c r="D411" s="67"/>
    </row>
    <row r="412" spans="4:4" s="61" customFormat="1">
      <c r="D412" s="67"/>
    </row>
    <row r="413" spans="4:4" s="61" customFormat="1">
      <c r="D413" s="67"/>
    </row>
    <row r="414" spans="4:4" s="61" customFormat="1">
      <c r="D414" s="67"/>
    </row>
  </sheetData>
  <mergeCells count="25">
    <mergeCell ref="U4:W4"/>
    <mergeCell ref="Q3:S3"/>
    <mergeCell ref="Q54:S54"/>
    <mergeCell ref="T2:T4"/>
    <mergeCell ref="J3:M3"/>
    <mergeCell ref="N3:P3"/>
    <mergeCell ref="J2:P2"/>
    <mergeCell ref="J54:M54"/>
    <mergeCell ref="N54:P54"/>
    <mergeCell ref="AA4:AC4"/>
    <mergeCell ref="AA55:AC55"/>
    <mergeCell ref="U2:AC2"/>
    <mergeCell ref="E2:H2"/>
    <mergeCell ref="E54:E55"/>
    <mergeCell ref="F54:F55"/>
    <mergeCell ref="G54:G55"/>
    <mergeCell ref="H54:H55"/>
    <mergeCell ref="H3:H4"/>
    <mergeCell ref="E3:E4"/>
    <mergeCell ref="F3:F4"/>
    <mergeCell ref="G3:G4"/>
    <mergeCell ref="U55:W55"/>
    <mergeCell ref="X55:Z55"/>
    <mergeCell ref="X4:Z4"/>
    <mergeCell ref="I2:I4"/>
  </mergeCells>
  <conditionalFormatting sqref="E52:H52">
    <cfRule type="cellIs" dxfId="0" priority="1" operator="notEqual">
      <formula>0</formula>
    </cfRule>
  </conditionalFormatting>
  <pageMargins left="0.7" right="0.7" top="0.75" bottom="0.75" header="0.3" footer="0.3"/>
  <pageSetup orientation="portrait" r:id="rId1"/>
  <ignoredErrors>
    <ignoredError sqref="E54:H55" unlockedFormula="1"/>
  </ignoredErrors>
</worksheet>
</file>

<file path=xl/worksheets/sheet3.xml><?xml version="1.0" encoding="utf-8"?>
<worksheet xmlns="http://schemas.openxmlformats.org/spreadsheetml/2006/main" xmlns:r="http://schemas.openxmlformats.org/officeDocument/2006/relationships">
  <sheetPr codeName="Sheet6">
    <tabColor rgb="FFFFFFFF"/>
  </sheetPr>
  <dimension ref="A1:P78"/>
  <sheetViews>
    <sheetView showGridLines="0" zoomScale="95" zoomScaleNormal="95" workbookViewId="0">
      <pane xSplit="3" ySplit="1" topLeftCell="D2" activePane="bottomRight" state="frozen"/>
      <selection pane="topRight" activeCell="E1" sqref="E1"/>
      <selection pane="bottomLeft" activeCell="A3" sqref="A3"/>
      <selection pane="bottomRight" activeCell="N18" sqref="N18"/>
    </sheetView>
  </sheetViews>
  <sheetFormatPr defaultRowHeight="12.75" outlineLevelCol="1"/>
  <cols>
    <col min="1" max="1" width="17.28515625" style="29" hidden="1" customWidth="1" outlineLevel="1"/>
    <col min="2" max="2" width="4.7109375" style="30" customWidth="1" collapsed="1"/>
    <col min="3" max="3" width="33.140625" style="29" customWidth="1"/>
    <col min="4" max="7" width="11.28515625" style="29" customWidth="1"/>
    <col min="8" max="8" width="9.140625" style="29" hidden="1" customWidth="1" outlineLevel="1"/>
    <col min="9" max="9" width="3.7109375" style="29" customWidth="1" collapsed="1"/>
    <col min="10" max="12" width="9.28515625" style="29" customWidth="1"/>
    <col min="13" max="13" width="3.7109375" style="29" customWidth="1"/>
    <col min="14" max="16" width="9.28515625" style="29" customWidth="1"/>
    <col min="17" max="16384" width="9.140625" style="29"/>
  </cols>
  <sheetData>
    <row r="1" spans="1:16" s="38" customFormat="1">
      <c r="A1" s="44" t="s">
        <v>358</v>
      </c>
      <c r="B1" s="44" t="s">
        <v>359</v>
      </c>
      <c r="C1" s="44" t="s">
        <v>345</v>
      </c>
      <c r="D1" s="40">
        <v>2009</v>
      </c>
      <c r="E1" s="40">
        <v>2010</v>
      </c>
      <c r="F1" s="40">
        <v>2011</v>
      </c>
      <c r="G1" s="40">
        <v>2012</v>
      </c>
      <c r="H1" s="44" t="s">
        <v>360</v>
      </c>
      <c r="J1" s="179" t="s">
        <v>446</v>
      </c>
      <c r="K1" s="179"/>
      <c r="L1" s="179"/>
      <c r="N1" s="179" t="s">
        <v>447</v>
      </c>
      <c r="O1" s="179"/>
      <c r="P1" s="179"/>
    </row>
    <row r="2" spans="1:16">
      <c r="B2" s="55"/>
      <c r="C2" s="44" t="s">
        <v>382</v>
      </c>
      <c r="D2" s="44"/>
      <c r="E2" s="44"/>
      <c r="F2" s="44"/>
      <c r="G2" s="44"/>
      <c r="H2" s="39"/>
      <c r="I2" s="129"/>
      <c r="J2" s="39"/>
      <c r="K2" s="39"/>
      <c r="L2" s="39"/>
      <c r="M2" s="39"/>
      <c r="N2" s="39"/>
      <c r="O2" s="39"/>
      <c r="P2" s="39"/>
    </row>
    <row r="3" spans="1:16" ht="14.25" customHeight="1">
      <c r="A3" s="108" t="s">
        <v>369</v>
      </c>
      <c r="B3" s="99" t="s">
        <v>361</v>
      </c>
      <c r="C3" s="22" t="s">
        <v>365</v>
      </c>
      <c r="D3" s="25">
        <v>16386</v>
      </c>
      <c r="E3" s="25">
        <v>14569</v>
      </c>
      <c r="F3" s="25">
        <v>20995</v>
      </c>
      <c r="G3" s="25">
        <v>-12168</v>
      </c>
      <c r="I3" s="31"/>
      <c r="J3" s="107">
        <v>-0.11088734285365554</v>
      </c>
      <c r="K3" s="107">
        <v>0.44107351225204194</v>
      </c>
      <c r="L3" s="107">
        <v>-1.5795665634674922</v>
      </c>
      <c r="M3" s="53"/>
      <c r="N3" s="107">
        <v>-0.11088734285365554</v>
      </c>
      <c r="O3" s="107">
        <v>0.28127669962162827</v>
      </c>
      <c r="P3" s="107">
        <v>-1.7425851336506772</v>
      </c>
    </row>
    <row r="4" spans="1:16" ht="14.25" customHeight="1">
      <c r="A4" s="108" t="s">
        <v>370</v>
      </c>
      <c r="B4" s="99" t="s">
        <v>362</v>
      </c>
      <c r="C4" s="22" t="s">
        <v>366</v>
      </c>
      <c r="D4" s="25">
        <v>21066</v>
      </c>
      <c r="E4" s="25">
        <v>17436</v>
      </c>
      <c r="F4" s="25">
        <v>22715</v>
      </c>
      <c r="G4" s="25">
        <v>-10002</v>
      </c>
      <c r="I4" s="31"/>
      <c r="J4" s="107">
        <v>-0.17231557960694954</v>
      </c>
      <c r="K4" s="107">
        <v>0.30276439550355594</v>
      </c>
      <c r="L4" s="107">
        <v>-1.4403257759189962</v>
      </c>
      <c r="M4" s="53"/>
      <c r="N4" s="107">
        <v>-0.17231557960694954</v>
      </c>
      <c r="O4" s="107">
        <v>7.8277793601063239E-2</v>
      </c>
      <c r="P4" s="107">
        <v>-1.4747935061236115</v>
      </c>
    </row>
    <row r="5" spans="1:16" ht="14.25" customHeight="1">
      <c r="A5" s="108" t="s">
        <v>368</v>
      </c>
      <c r="B5" s="99" t="s">
        <v>363</v>
      </c>
      <c r="C5" s="22" t="s">
        <v>367</v>
      </c>
      <c r="D5" s="25">
        <v>-33656</v>
      </c>
      <c r="E5" s="25">
        <v>-24204</v>
      </c>
      <c r="F5" s="25">
        <v>232</v>
      </c>
      <c r="G5" s="25">
        <v>-44828</v>
      </c>
      <c r="I5" s="31"/>
      <c r="J5" s="107">
        <v>-0.28084145471832656</v>
      </c>
      <c r="K5" s="107">
        <v>-1.0095851925301602</v>
      </c>
      <c r="L5" s="107">
        <v>-194.22413793103448</v>
      </c>
      <c r="M5" s="53"/>
      <c r="N5" s="107">
        <v>-0.28084145471832656</v>
      </c>
      <c r="O5" s="107">
        <v>-1.0068932731162348</v>
      </c>
      <c r="P5" s="107">
        <v>0.33194675540765384</v>
      </c>
    </row>
    <row r="6" spans="1:16" ht="14.25" customHeight="1">
      <c r="A6" s="108" t="s">
        <v>372</v>
      </c>
      <c r="B6" s="99" t="s">
        <v>364</v>
      </c>
      <c r="C6" s="22" t="s">
        <v>371</v>
      </c>
      <c r="D6" s="25">
        <v>75717</v>
      </c>
      <c r="E6" s="25">
        <v>338238</v>
      </c>
      <c r="F6" s="25">
        <v>365475</v>
      </c>
      <c r="G6" s="25">
        <v>363199</v>
      </c>
      <c r="I6" s="31"/>
      <c r="J6" s="107">
        <v>3.4671341970759535</v>
      </c>
      <c r="K6" s="107">
        <v>8.0526138399588554E-2</v>
      </c>
      <c r="L6" s="107">
        <v>-6.2275121417333379E-3</v>
      </c>
      <c r="M6" s="53"/>
      <c r="N6" s="107">
        <v>3.4671341970759535</v>
      </c>
      <c r="O6" s="107">
        <v>3.826855263679227</v>
      </c>
      <c r="P6" s="107">
        <v>3.7967959639182745</v>
      </c>
    </row>
    <row r="7" spans="1:16">
      <c r="B7" s="55"/>
      <c r="C7" s="44" t="s">
        <v>401</v>
      </c>
      <c r="D7" s="44"/>
      <c r="E7" s="44"/>
      <c r="F7" s="44"/>
      <c r="G7" s="44"/>
      <c r="H7" s="39"/>
      <c r="I7" s="129"/>
      <c r="J7" s="39"/>
      <c r="K7" s="39"/>
      <c r="L7" s="39"/>
      <c r="M7" s="39"/>
      <c r="N7" s="39"/>
      <c r="O7" s="39"/>
      <c r="P7" s="39"/>
    </row>
    <row r="8" spans="1:16" ht="14.25" customHeight="1">
      <c r="A8" s="108" t="s">
        <v>151</v>
      </c>
      <c r="B8" s="99">
        <v>1</v>
      </c>
      <c r="C8" s="22" t="s">
        <v>104</v>
      </c>
      <c r="D8" s="105">
        <v>0.42453854505971772</v>
      </c>
      <c r="E8" s="105">
        <v>0.51188672829010418</v>
      </c>
      <c r="F8" s="105">
        <v>0.5178457173060339</v>
      </c>
      <c r="G8" s="105">
        <v>0.41567616057411977</v>
      </c>
      <c r="H8" s="29" t="s">
        <v>238</v>
      </c>
      <c r="I8" s="31"/>
      <c r="J8" s="106">
        <v>8.7348183230386454</v>
      </c>
      <c r="K8" s="106">
        <v>0.59589890159297276</v>
      </c>
      <c r="L8" s="106">
        <v>-10.216955673191414</v>
      </c>
      <c r="N8" s="106">
        <v>8.7348183230386454</v>
      </c>
      <c r="O8" s="106">
        <v>9.3307172246316181</v>
      </c>
      <c r="P8" s="106">
        <v>-0.88623844855979517</v>
      </c>
    </row>
    <row r="9" spans="1:16" ht="14.25" customHeight="1">
      <c r="A9" s="108" t="s">
        <v>181</v>
      </c>
      <c r="B9" s="99">
        <v>2</v>
      </c>
      <c r="C9" s="22" t="s">
        <v>164</v>
      </c>
      <c r="D9" s="105">
        <v>0.58648626075336174</v>
      </c>
      <c r="E9" s="105">
        <v>0.53902989458064121</v>
      </c>
      <c r="F9" s="105">
        <v>0.63190252315909534</v>
      </c>
      <c r="G9" s="105">
        <v>-0.37385063915676159</v>
      </c>
      <c r="H9" s="29" t="s">
        <v>202</v>
      </c>
      <c r="I9" s="31"/>
      <c r="J9" s="106">
        <v>-4.7456366172720532</v>
      </c>
      <c r="K9" s="106">
        <v>9.2872628578454126</v>
      </c>
      <c r="L9" s="106">
        <v>-100.57531623158569</v>
      </c>
      <c r="N9" s="106">
        <v>-4.7456366172720532</v>
      </c>
      <c r="O9" s="106">
        <v>4.5416262405733594</v>
      </c>
      <c r="P9" s="106">
        <v>-96.033689991012338</v>
      </c>
    </row>
    <row r="10" spans="1:16" ht="14.25" customHeight="1">
      <c r="A10" s="108" t="s">
        <v>182</v>
      </c>
      <c r="B10" s="99">
        <v>3</v>
      </c>
      <c r="C10" s="22" t="s">
        <v>198</v>
      </c>
      <c r="D10" s="105">
        <v>0.45619310114424122</v>
      </c>
      <c r="E10" s="105">
        <v>0.45039725476860298</v>
      </c>
      <c r="F10" s="105">
        <v>0.58405430216707932</v>
      </c>
      <c r="G10" s="105">
        <v>-0.45481049562682213</v>
      </c>
      <c r="H10" s="29" t="s">
        <v>201</v>
      </c>
      <c r="I10" s="31"/>
      <c r="J10" s="106">
        <v>-0.57958463756382361</v>
      </c>
      <c r="K10" s="106">
        <v>13.365704739847633</v>
      </c>
      <c r="L10" s="106">
        <v>-103.88647977939014</v>
      </c>
      <c r="N10" s="106">
        <v>-0.57958463756382361</v>
      </c>
      <c r="O10" s="106">
        <v>12.78612010228381</v>
      </c>
      <c r="P10" s="106">
        <v>-91.10035967710634</v>
      </c>
    </row>
    <row r="11" spans="1:16" ht="14.25" customHeight="1">
      <c r="A11" s="108" t="s">
        <v>157</v>
      </c>
      <c r="B11" s="99">
        <v>4</v>
      </c>
      <c r="C11" s="22" t="s">
        <v>199</v>
      </c>
      <c r="D11" s="105">
        <v>0.4235084495670815</v>
      </c>
      <c r="E11" s="105">
        <v>0.39017528673447305</v>
      </c>
      <c r="F11" s="105">
        <v>0.53773611149748235</v>
      </c>
      <c r="G11" s="105">
        <v>-0.53199521566868502</v>
      </c>
      <c r="H11" s="29" t="s">
        <v>216</v>
      </c>
      <c r="I11" s="31"/>
      <c r="J11" s="106">
        <v>-3.3333162832608454</v>
      </c>
      <c r="K11" s="106">
        <v>14.75608247630093</v>
      </c>
      <c r="L11" s="106">
        <v>-106.97313271661675</v>
      </c>
      <c r="N11" s="106">
        <v>-3.3333162832608454</v>
      </c>
      <c r="O11" s="106">
        <v>11.422766193040085</v>
      </c>
      <c r="P11" s="106">
        <v>-95.550366523576642</v>
      </c>
    </row>
    <row r="12" spans="1:16" ht="14.25" customHeight="1">
      <c r="A12" s="108" t="s">
        <v>153</v>
      </c>
      <c r="B12" s="99">
        <v>5</v>
      </c>
      <c r="C12" s="22" t="s">
        <v>105</v>
      </c>
      <c r="D12" s="105">
        <v>0.36022717781675434</v>
      </c>
      <c r="E12" s="105">
        <v>0.32874764274894119</v>
      </c>
      <c r="F12" s="105">
        <v>0.45967674632097255</v>
      </c>
      <c r="G12" s="105">
        <v>-0.45869776482021379</v>
      </c>
      <c r="H12" s="29" t="s">
        <v>235</v>
      </c>
      <c r="I12" s="31"/>
      <c r="J12" s="106">
        <v>-3.1479535067813149</v>
      </c>
      <c r="K12" s="106">
        <v>13.092910357203136</v>
      </c>
      <c r="L12" s="106">
        <v>-91.837451114118636</v>
      </c>
      <c r="N12" s="106">
        <v>-3.1479535067813149</v>
      </c>
      <c r="O12" s="106">
        <v>9.9449568504218213</v>
      </c>
      <c r="P12" s="106">
        <v>-81.892494263696818</v>
      </c>
    </row>
    <row r="13" spans="1:16">
      <c r="A13" s="108"/>
      <c r="B13" s="55"/>
      <c r="C13" s="44" t="s">
        <v>402</v>
      </c>
      <c r="D13" s="44"/>
      <c r="E13" s="44"/>
      <c r="F13" s="44"/>
      <c r="G13" s="44"/>
      <c r="H13" s="39"/>
      <c r="I13" s="129"/>
      <c r="J13" s="130"/>
      <c r="K13" s="130"/>
      <c r="L13" s="130"/>
      <c r="M13" s="39"/>
      <c r="N13" s="130"/>
      <c r="O13" s="130"/>
      <c r="P13" s="130"/>
    </row>
    <row r="14" spans="1:16" ht="14.25" customHeight="1">
      <c r="A14" s="108" t="s">
        <v>239</v>
      </c>
      <c r="B14" s="99">
        <v>6</v>
      </c>
      <c r="C14" s="22" t="s">
        <v>188</v>
      </c>
      <c r="D14" s="105">
        <v>0.21641110979040373</v>
      </c>
      <c r="E14" s="105">
        <v>4.3073220631626254E-2</v>
      </c>
      <c r="F14" s="105">
        <v>5.7445789725699435E-2</v>
      </c>
      <c r="G14" s="105">
        <v>-3.3502294885173145E-2</v>
      </c>
      <c r="H14" s="29" t="s">
        <v>240</v>
      </c>
      <c r="I14" s="31"/>
      <c r="J14" s="106">
        <v>-17.333788915877747</v>
      </c>
      <c r="K14" s="106">
        <v>1.4372569094073182</v>
      </c>
      <c r="L14" s="106">
        <v>-9.0948084610872595</v>
      </c>
      <c r="N14" s="106">
        <v>-17.333788915877747</v>
      </c>
      <c r="O14" s="106">
        <v>-15.896532006470428</v>
      </c>
      <c r="P14" s="106">
        <v>-24.991340467557688</v>
      </c>
    </row>
    <row r="15" spans="1:16" ht="14.25" customHeight="1">
      <c r="A15" s="108" t="s">
        <v>159</v>
      </c>
      <c r="B15" s="99">
        <v>7</v>
      </c>
      <c r="C15" s="22" t="s">
        <v>189</v>
      </c>
      <c r="D15" s="105">
        <v>0.10177370511660833</v>
      </c>
      <c r="E15" s="105">
        <v>2.789670297382946E-2</v>
      </c>
      <c r="F15" s="105">
        <v>4.3177197924233475E-2</v>
      </c>
      <c r="G15" s="105">
        <v>-2.9330293231231791E-2</v>
      </c>
      <c r="H15" s="29" t="s">
        <v>236</v>
      </c>
      <c r="I15" s="31"/>
      <c r="J15" s="106">
        <v>-7.3877002142778867</v>
      </c>
      <c r="K15" s="106">
        <v>1.5280494950404016</v>
      </c>
      <c r="L15" s="106">
        <v>-7.250749115546526</v>
      </c>
      <c r="N15" s="106">
        <v>-7.3877002142778867</v>
      </c>
      <c r="O15" s="106">
        <v>-5.8596507192374849</v>
      </c>
      <c r="P15" s="106">
        <v>-13.110399834784012</v>
      </c>
    </row>
    <row r="16" spans="1:16" ht="14.25" customHeight="1">
      <c r="A16" s="108" t="s">
        <v>423</v>
      </c>
      <c r="B16" s="99">
        <v>8</v>
      </c>
      <c r="C16" s="22" t="s">
        <v>190</v>
      </c>
      <c r="D16" s="105">
        <v>0.1708863267165894</v>
      </c>
      <c r="E16" s="105">
        <v>3.1439400658707775E-2</v>
      </c>
      <c r="F16" s="105">
        <v>4.5212394828647653E-2</v>
      </c>
      <c r="G16" s="105">
        <v>-3.3788639285901118E-2</v>
      </c>
      <c r="H16" s="32" t="s">
        <v>203</v>
      </c>
      <c r="I16" s="31"/>
      <c r="J16" s="106">
        <v>-13.944692605788161</v>
      </c>
      <c r="K16" s="106">
        <v>1.3772994169939878</v>
      </c>
      <c r="L16" s="106">
        <v>-7.9001034114548769</v>
      </c>
      <c r="N16" s="106">
        <v>-13.944692605788161</v>
      </c>
      <c r="O16" s="106">
        <v>-12.567393188794174</v>
      </c>
      <c r="P16" s="106">
        <v>-20.467496600249053</v>
      </c>
    </row>
    <row r="17" spans="1:16" ht="14.25" customHeight="1">
      <c r="A17" s="108" t="s">
        <v>424</v>
      </c>
      <c r="B17" s="99">
        <v>9</v>
      </c>
      <c r="C17" s="22" t="s">
        <v>191</v>
      </c>
      <c r="D17" s="105">
        <v>0.24463056794978447</v>
      </c>
      <c r="E17" s="105">
        <v>3.3523216261628623E-2</v>
      </c>
      <c r="F17" s="105">
        <v>4.9511299147245474E-2</v>
      </c>
      <c r="G17" s="105">
        <v>-4.052719701197785E-2</v>
      </c>
      <c r="H17" s="29" t="s">
        <v>232</v>
      </c>
      <c r="I17" s="31"/>
      <c r="J17" s="106">
        <v>-21.110735168815584</v>
      </c>
      <c r="K17" s="106">
        <v>1.5988082885616852</v>
      </c>
      <c r="L17" s="106">
        <v>-9.0038496159223325</v>
      </c>
      <c r="N17" s="106">
        <v>-21.110735168815584</v>
      </c>
      <c r="O17" s="106">
        <v>-19.511926880253899</v>
      </c>
      <c r="P17" s="106">
        <v>-28.515776496176233</v>
      </c>
    </row>
    <row r="18" spans="1:16" s="35" customFormat="1">
      <c r="A18" s="109"/>
      <c r="B18" s="55"/>
      <c r="C18" s="44" t="s">
        <v>403</v>
      </c>
      <c r="D18" s="44"/>
      <c r="E18" s="44"/>
      <c r="F18" s="44"/>
      <c r="G18" s="44"/>
      <c r="H18" s="131"/>
      <c r="I18" s="39"/>
      <c r="J18" s="132"/>
      <c r="K18" s="132"/>
      <c r="L18" s="132"/>
      <c r="M18" s="133"/>
      <c r="N18" s="132"/>
      <c r="O18" s="132"/>
      <c r="P18" s="132"/>
    </row>
    <row r="19" spans="1:16" s="33" customFormat="1" ht="14.25" customHeight="1">
      <c r="A19" s="109" t="s">
        <v>160</v>
      </c>
      <c r="B19" s="99">
        <v>10</v>
      </c>
      <c r="C19" s="22" t="s">
        <v>204</v>
      </c>
      <c r="D19" s="24">
        <v>0.28252644826365675</v>
      </c>
      <c r="E19" s="24">
        <v>8.4857499632731009E-2</v>
      </c>
      <c r="F19" s="24">
        <v>9.3929480378989391E-2</v>
      </c>
      <c r="G19" s="24">
        <v>6.394252486215575E-2</v>
      </c>
      <c r="H19" s="29" t="s">
        <v>219</v>
      </c>
      <c r="I19" s="29"/>
      <c r="J19" s="107">
        <v>-0.6996475899716792</v>
      </c>
      <c r="K19" s="107">
        <v>0.10690841452461508</v>
      </c>
      <c r="L19" s="107">
        <v>-0.31924966896273033</v>
      </c>
      <c r="M19" s="35"/>
      <c r="N19" s="107">
        <v>-0.6996475899716792</v>
      </c>
      <c r="O19" s="107">
        <v>-0.66753739001690426</v>
      </c>
      <c r="P19" s="107">
        <v>-0.77367596819649287</v>
      </c>
    </row>
    <row r="20" spans="1:16" s="33" customFormat="1" ht="14.25" customHeight="1">
      <c r="A20" s="109" t="s">
        <v>419</v>
      </c>
      <c r="B20" s="99">
        <v>11</v>
      </c>
      <c r="C20" s="22" t="s">
        <v>418</v>
      </c>
      <c r="D20" s="24">
        <v>0.32840829089446205</v>
      </c>
      <c r="E20" s="24">
        <v>8.924738302956059E-2</v>
      </c>
      <c r="F20" s="24">
        <v>9.8419408448621876E-2</v>
      </c>
      <c r="G20" s="24">
        <v>6.5569190274173031E-2</v>
      </c>
      <c r="H20" s="29" t="s">
        <v>420</v>
      </c>
      <c r="I20" s="29"/>
      <c r="J20" s="107">
        <v>-0.72824260073799019</v>
      </c>
      <c r="K20" s="107">
        <v>0.10277080523496496</v>
      </c>
      <c r="L20" s="107">
        <v>-0.33377784618160677</v>
      </c>
      <c r="M20" s="35"/>
      <c r="N20" s="107">
        <v>-0.72824260073799019</v>
      </c>
      <c r="O20" s="107">
        <v>-0.70031387398727363</v>
      </c>
      <c r="P20" s="107">
        <v>-0.80034246365831097</v>
      </c>
    </row>
    <row r="21" spans="1:16" s="33" customFormat="1" ht="14.25" customHeight="1">
      <c r="A21" s="108" t="s">
        <v>206</v>
      </c>
      <c r="B21" s="99">
        <v>12</v>
      </c>
      <c r="C21" s="22" t="s">
        <v>205</v>
      </c>
      <c r="D21" s="24">
        <v>3.4261561412232719</v>
      </c>
      <c r="E21" s="24">
        <v>2.2517113519680549</v>
      </c>
      <c r="F21" s="24">
        <v>2.9188278881778378</v>
      </c>
      <c r="G21" s="24">
        <v>3.5448979591836736</v>
      </c>
      <c r="H21" s="29" t="s">
        <v>220</v>
      </c>
      <c r="I21" s="29"/>
      <c r="J21" s="107">
        <v>-0.34278787680584055</v>
      </c>
      <c r="K21" s="107">
        <v>0.29627089441402221</v>
      </c>
      <c r="L21" s="107">
        <v>0.21449365806788911</v>
      </c>
      <c r="M21" s="35"/>
      <c r="N21" s="107">
        <v>-0.34278787680584055</v>
      </c>
      <c r="O21" s="107">
        <v>-0.14807505324736836</v>
      </c>
      <c r="P21" s="107">
        <v>3.465744498089518E-2</v>
      </c>
    </row>
    <row r="22" spans="1:16" s="33" customFormat="1" ht="14.25" customHeight="1">
      <c r="A22" s="108" t="s">
        <v>207</v>
      </c>
      <c r="B22" s="99">
        <v>13</v>
      </c>
      <c r="C22" s="22" t="s">
        <v>208</v>
      </c>
      <c r="D22" s="54">
        <v>5.4671232876712326</v>
      </c>
      <c r="E22" s="54">
        <v>8.6535580524344571</v>
      </c>
      <c r="F22" s="54">
        <v>14.304417031436531</v>
      </c>
      <c r="G22" s="54">
        <v>6.7920792079207919</v>
      </c>
      <c r="H22" s="29" t="s">
        <v>221</v>
      </c>
      <c r="I22" s="29"/>
      <c r="J22" s="107">
        <v>0.58283572495042701</v>
      </c>
      <c r="K22" s="107">
        <v>0.65300988850619079</v>
      </c>
      <c r="L22" s="107">
        <v>-0.52517609120357889</v>
      </c>
      <c r="M22" s="35"/>
      <c r="N22" s="107">
        <v>0.58283572495042701</v>
      </c>
      <c r="O22" s="107">
        <v>1.616443105223921</v>
      </c>
      <c r="P22" s="107">
        <v>0.24234974236586782</v>
      </c>
    </row>
    <row r="23" spans="1:16" s="33" customFormat="1" ht="14.25" customHeight="1">
      <c r="A23" s="108" t="s">
        <v>254</v>
      </c>
      <c r="B23" s="99">
        <v>14</v>
      </c>
      <c r="C23" s="22" t="s">
        <v>237</v>
      </c>
      <c r="D23" s="24">
        <v>4.3269834624241152</v>
      </c>
      <c r="E23" s="24">
        <v>1.820267465990316</v>
      </c>
      <c r="F23" s="24">
        <v>3.1022015392876319</v>
      </c>
      <c r="G23" s="24">
        <v>2.3074538745387452</v>
      </c>
      <c r="H23" s="29" t="s">
        <v>211</v>
      </c>
      <c r="I23" s="29"/>
      <c r="J23" s="104">
        <v>-0.57932183429919015</v>
      </c>
      <c r="K23" s="104">
        <v>0.70425588395597671</v>
      </c>
      <c r="L23" s="104">
        <v>-0.25618827619155493</v>
      </c>
      <c r="M23" s="27"/>
      <c r="N23" s="104">
        <v>-0.57932183429919015</v>
      </c>
      <c r="O23" s="104">
        <v>-0.28305676085258735</v>
      </c>
      <c r="P23" s="104">
        <v>-0.46672921341695273</v>
      </c>
    </row>
    <row r="24" spans="1:16" s="33" customFormat="1" ht="14.25" customHeight="1">
      <c r="A24" s="108" t="s">
        <v>414</v>
      </c>
      <c r="B24" s="99">
        <v>15</v>
      </c>
      <c r="C24" s="22" t="s">
        <v>413</v>
      </c>
      <c r="D24" s="24">
        <v>-1.0672391252674114</v>
      </c>
      <c r="E24" s="24">
        <v>-1.3364319947116179</v>
      </c>
      <c r="F24" s="24">
        <v>154.94396551724137</v>
      </c>
      <c r="G24" s="24">
        <v>-0.59681449094316052</v>
      </c>
      <c r="H24" s="29" t="s">
        <v>415</v>
      </c>
      <c r="I24" s="29"/>
      <c r="J24" s="104">
        <v>0.25223294674167485</v>
      </c>
      <c r="K24" s="104">
        <v>-116.93853344604786</v>
      </c>
      <c r="L24" s="104">
        <v>-1.0038518085486636</v>
      </c>
      <c r="M24" s="27"/>
      <c r="N24" s="104">
        <v>0.25223294674167485</v>
      </c>
      <c r="O24" s="104">
        <v>-146.18205137805273</v>
      </c>
      <c r="P24" s="104">
        <v>-0.44078653338948715</v>
      </c>
    </row>
    <row r="25" spans="1:16" s="27" customFormat="1">
      <c r="A25" s="110"/>
      <c r="B25" s="55"/>
      <c r="C25" s="46" t="s">
        <v>404</v>
      </c>
      <c r="D25" s="47"/>
      <c r="E25" s="47"/>
      <c r="F25" s="47"/>
      <c r="G25" s="47"/>
      <c r="H25" s="131"/>
      <c r="I25" s="39"/>
      <c r="J25" s="134"/>
      <c r="K25" s="134"/>
      <c r="L25" s="134"/>
      <c r="M25" s="131"/>
      <c r="N25" s="134"/>
      <c r="O25" s="134"/>
      <c r="P25" s="134"/>
    </row>
    <row r="26" spans="1:16" s="27" customFormat="1" ht="14.25" customHeight="1" thickBot="1">
      <c r="A26" s="52" t="s">
        <v>210</v>
      </c>
      <c r="B26" s="99">
        <v>16</v>
      </c>
      <c r="C26" s="49" t="s">
        <v>165</v>
      </c>
      <c r="D26" s="113">
        <v>88.941719497800847</v>
      </c>
      <c r="E26" s="113">
        <v>3.7581293636602027</v>
      </c>
      <c r="F26" s="113">
        <v>32.908412475745848</v>
      </c>
      <c r="G26" s="113">
        <v>-1.4790612629074644</v>
      </c>
      <c r="H26" s="48" t="s">
        <v>212</v>
      </c>
      <c r="I26" s="26"/>
      <c r="J26" s="135">
        <v>-85.183590134140644</v>
      </c>
      <c r="K26" s="135">
        <v>29.150283112085646</v>
      </c>
      <c r="L26" s="135">
        <v>-34.387473738653313</v>
      </c>
      <c r="N26" s="135">
        <v>-85.183590134140644</v>
      </c>
      <c r="O26" s="135">
        <v>-56.033307022054998</v>
      </c>
      <c r="P26" s="135">
        <v>-90.420780760708311</v>
      </c>
    </row>
    <row r="27" spans="1:16" s="27" customFormat="1" ht="14.25" customHeight="1" thickTop="1">
      <c r="A27" s="111" t="s">
        <v>136</v>
      </c>
      <c r="B27" s="99">
        <v>17</v>
      </c>
      <c r="C27" s="36" t="s">
        <v>184</v>
      </c>
      <c r="D27" s="114">
        <v>106.53338171262699</v>
      </c>
      <c r="E27" s="114">
        <v>162.0989296345557</v>
      </c>
      <c r="F27" s="114">
        <v>125.05019616893607</v>
      </c>
      <c r="G27" s="114">
        <v>102.96488198042601</v>
      </c>
      <c r="H27" s="53" t="s">
        <v>222</v>
      </c>
      <c r="I27" s="26"/>
      <c r="J27" s="137">
        <v>55.565547921928712</v>
      </c>
      <c r="K27" s="137">
        <v>-37.048733465619634</v>
      </c>
      <c r="L27" s="137">
        <v>-22.085314188510054</v>
      </c>
      <c r="N27" s="137">
        <v>55.565547921928712</v>
      </c>
      <c r="O27" s="137">
        <v>18.516814456309078</v>
      </c>
      <c r="P27" s="137">
        <v>-3.5684997322009764</v>
      </c>
    </row>
    <row r="28" spans="1:16" s="27" customFormat="1" ht="14.25" customHeight="1">
      <c r="A28" s="111" t="s">
        <v>434</v>
      </c>
      <c r="B28" s="99">
        <v>18</v>
      </c>
      <c r="C28" s="23" t="s">
        <v>185</v>
      </c>
      <c r="D28" s="115">
        <v>66.762716111250313</v>
      </c>
      <c r="E28" s="115">
        <v>42.179181995239126</v>
      </c>
      <c r="F28" s="115">
        <v>25.516593874314967</v>
      </c>
      <c r="G28" s="115">
        <v>53.739067055393583</v>
      </c>
      <c r="H28" s="53" t="s">
        <v>233</v>
      </c>
      <c r="I28" s="26"/>
      <c r="J28" s="106">
        <v>-24.583534116011187</v>
      </c>
      <c r="K28" s="106">
        <v>-16.662588120924159</v>
      </c>
      <c r="L28" s="106">
        <v>28.222473181078616</v>
      </c>
      <c r="N28" s="106">
        <v>-24.583534116011187</v>
      </c>
      <c r="O28" s="106">
        <v>-41.246122236935349</v>
      </c>
      <c r="P28" s="106">
        <v>-13.02364905585673</v>
      </c>
    </row>
    <row r="29" spans="1:16" s="27" customFormat="1" ht="14.25" customHeight="1" thickBot="1">
      <c r="A29" s="111" t="s">
        <v>433</v>
      </c>
      <c r="B29" s="99">
        <v>19</v>
      </c>
      <c r="C29" s="28" t="s">
        <v>186</v>
      </c>
      <c r="D29" s="116">
        <v>84.354378326076443</v>
      </c>
      <c r="E29" s="116">
        <v>200.51998226613463</v>
      </c>
      <c r="F29" s="116">
        <v>117.6583775675052</v>
      </c>
      <c r="G29" s="116">
        <v>158.18301029872705</v>
      </c>
      <c r="H29" s="43" t="s">
        <v>187</v>
      </c>
      <c r="I29" s="26"/>
      <c r="J29" s="138">
        <v>116.16560394005819</v>
      </c>
      <c r="K29" s="138">
        <v>-82.861604698629435</v>
      </c>
      <c r="L29" s="138">
        <v>40.524632731221857</v>
      </c>
      <c r="N29" s="138">
        <v>116.16560394005819</v>
      </c>
      <c r="O29" s="138">
        <v>33.303999241428755</v>
      </c>
      <c r="P29" s="138">
        <v>73.828631972650612</v>
      </c>
    </row>
    <row r="30" spans="1:16" s="27" customFormat="1" ht="13.5" thickTop="1">
      <c r="A30" s="52" t="s">
        <v>209</v>
      </c>
      <c r="B30" s="99">
        <v>20</v>
      </c>
      <c r="C30" s="51" t="s">
        <v>197</v>
      </c>
      <c r="D30" s="117">
        <v>173.29609782387729</v>
      </c>
      <c r="E30" s="117">
        <v>204.27811162979484</v>
      </c>
      <c r="F30" s="117">
        <v>150.56679004325105</v>
      </c>
      <c r="G30" s="117">
        <v>156.70394903581959</v>
      </c>
      <c r="H30" s="48" t="s">
        <v>223</v>
      </c>
      <c r="J30" s="136">
        <v>30.982013805917546</v>
      </c>
      <c r="K30" s="136">
        <v>-53.711321586543789</v>
      </c>
      <c r="L30" s="136">
        <v>6.1371589925685441</v>
      </c>
      <c r="N30" s="136">
        <v>30.982013805917546</v>
      </c>
      <c r="O30" s="136">
        <v>-22.729307780626243</v>
      </c>
      <c r="P30" s="136">
        <v>-16.592148788057699</v>
      </c>
    </row>
    <row r="31" spans="1:16" s="27" customFormat="1">
      <c r="A31" s="112"/>
      <c r="B31" s="55"/>
      <c r="C31" s="44" t="s">
        <v>405</v>
      </c>
      <c r="D31" s="41"/>
      <c r="E31" s="41"/>
      <c r="F31" s="41"/>
      <c r="G31" s="41"/>
      <c r="H31" s="131"/>
      <c r="I31" s="131"/>
      <c r="J31" s="131"/>
      <c r="K31" s="131"/>
      <c r="L31" s="131"/>
      <c r="M31" s="131"/>
      <c r="N31" s="131"/>
      <c r="O31" s="131"/>
      <c r="P31" s="131"/>
    </row>
    <row r="32" spans="1:16" s="27" customFormat="1" ht="14.25" customHeight="1">
      <c r="A32" s="110" t="s">
        <v>113</v>
      </c>
      <c r="B32" s="99">
        <v>21</v>
      </c>
      <c r="C32" s="23" t="s">
        <v>140</v>
      </c>
      <c r="D32" s="24">
        <v>0.34544322999727722</v>
      </c>
      <c r="E32" s="24">
        <v>0.43651347953624808</v>
      </c>
      <c r="F32" s="24">
        <v>1.0134672316712139</v>
      </c>
      <c r="G32" s="24">
        <v>0.18801622953195188</v>
      </c>
      <c r="H32" s="53" t="s">
        <v>383</v>
      </c>
      <c r="J32" s="103">
        <v>9.107024953897086E-2</v>
      </c>
      <c r="K32" s="103">
        <v>0.5769537521349658</v>
      </c>
      <c r="L32" s="103">
        <v>-0.82545100213926204</v>
      </c>
      <c r="M32" s="53"/>
      <c r="N32" s="103">
        <v>9.107024953897086E-2</v>
      </c>
      <c r="O32" s="103">
        <v>0.66802400167393672</v>
      </c>
      <c r="P32" s="103">
        <v>-0.15742700046532535</v>
      </c>
    </row>
    <row r="33" spans="1:16" s="27" customFormat="1" ht="14.25" customHeight="1">
      <c r="A33" s="110" t="s">
        <v>432</v>
      </c>
      <c r="B33" s="99">
        <v>22</v>
      </c>
      <c r="C33" s="23" t="s">
        <v>141</v>
      </c>
      <c r="D33" s="24">
        <v>0.22674938737407133</v>
      </c>
      <c r="E33" s="24">
        <v>0.26898542626996319</v>
      </c>
      <c r="F33" s="24">
        <v>0.66047483601323509</v>
      </c>
      <c r="G33" s="24">
        <v>7.6728010433270544E-2</v>
      </c>
      <c r="H33" s="53" t="s">
        <v>384</v>
      </c>
      <c r="J33" s="103">
        <v>4.2236038895891864E-2</v>
      </c>
      <c r="K33" s="103">
        <v>0.3914894097432719</v>
      </c>
      <c r="L33" s="103">
        <v>-0.58374682557996449</v>
      </c>
      <c r="M33" s="53"/>
      <c r="N33" s="103">
        <v>4.2236038895891864E-2</v>
      </c>
      <c r="O33" s="103">
        <v>0.43372544863916374</v>
      </c>
      <c r="P33" s="103">
        <v>-0.15002137694080078</v>
      </c>
    </row>
    <row r="34" spans="1:16" s="27" customFormat="1" ht="14.25" customHeight="1">
      <c r="A34" s="52" t="s">
        <v>114</v>
      </c>
      <c r="B34" s="99">
        <v>23</v>
      </c>
      <c r="C34" s="23" t="s">
        <v>142</v>
      </c>
      <c r="D34" s="24">
        <v>3.0339569800458984E-2</v>
      </c>
      <c r="E34" s="24">
        <v>2.28151045304279E-3</v>
      </c>
      <c r="F34" s="24">
        <v>1.4337957856852615E-2</v>
      </c>
      <c r="G34" s="24">
        <v>5.6151282422837274E-4</v>
      </c>
      <c r="H34" s="48" t="s">
        <v>213</v>
      </c>
      <c r="J34" s="103">
        <v>-2.8058059347416193E-2</v>
      </c>
      <c r="K34" s="103">
        <v>1.2056447403809826E-2</v>
      </c>
      <c r="L34" s="103">
        <v>-1.3776445032624242E-2</v>
      </c>
      <c r="M34" s="53"/>
      <c r="N34" s="103">
        <v>-2.8058059347416193E-2</v>
      </c>
      <c r="O34" s="103">
        <v>-1.6001611943606369E-2</v>
      </c>
      <c r="P34" s="103">
        <v>-2.9778056976230611E-2</v>
      </c>
    </row>
    <row r="35" spans="1:16" s="27" customFormat="1">
      <c r="A35" s="110"/>
      <c r="B35" s="55"/>
      <c r="C35" s="44" t="s">
        <v>406</v>
      </c>
      <c r="D35" s="45"/>
      <c r="E35" s="45"/>
      <c r="F35" s="45"/>
      <c r="G35" s="45"/>
      <c r="H35" s="131"/>
      <c r="I35" s="131"/>
      <c r="J35" s="131"/>
      <c r="K35" s="131"/>
      <c r="L35" s="131"/>
      <c r="M35" s="131"/>
      <c r="N35" s="131"/>
      <c r="O35" s="131"/>
      <c r="P35" s="131"/>
    </row>
    <row r="36" spans="1:16" s="27" customFormat="1" ht="14.25" customHeight="1">
      <c r="A36" s="52" t="s">
        <v>115</v>
      </c>
      <c r="B36" s="99">
        <v>24</v>
      </c>
      <c r="C36" s="23" t="s">
        <v>143</v>
      </c>
      <c r="D36" s="24">
        <v>0.40443622920517558</v>
      </c>
      <c r="E36" s="24">
        <v>0.11268337215891204</v>
      </c>
      <c r="F36" s="24">
        <v>4.5014136325391557E-2</v>
      </c>
      <c r="G36" s="24">
        <v>0.13194807926253624</v>
      </c>
      <c r="H36" s="53" t="s">
        <v>385</v>
      </c>
      <c r="J36" s="103">
        <v>-0.29175285704626353</v>
      </c>
      <c r="K36" s="103">
        <v>-6.7669235833520483E-2</v>
      </c>
      <c r="L36" s="103">
        <v>8.6933942937144681E-2</v>
      </c>
      <c r="M36" s="53"/>
      <c r="N36" s="103">
        <v>-0.29175285704626353</v>
      </c>
      <c r="O36" s="103">
        <v>-0.35942209287978399</v>
      </c>
      <c r="P36" s="103">
        <v>-0.27248814994263937</v>
      </c>
    </row>
    <row r="37" spans="1:16" s="26" customFormat="1" ht="14.25" customHeight="1">
      <c r="A37" s="111" t="s">
        <v>172</v>
      </c>
      <c r="B37" s="99">
        <v>25</v>
      </c>
      <c r="C37" s="22" t="s">
        <v>106</v>
      </c>
      <c r="D37" s="24">
        <v>-0.26472647186062059</v>
      </c>
      <c r="E37" s="24">
        <v>-6.3495561291947361E-2</v>
      </c>
      <c r="F37" s="24">
        <v>6.0621580237364843E-4</v>
      </c>
      <c r="G37" s="24">
        <v>-0.10713969890561105</v>
      </c>
      <c r="H37" s="48" t="s">
        <v>234</v>
      </c>
      <c r="I37" s="27"/>
      <c r="J37" s="103">
        <v>0.20123091056867323</v>
      </c>
      <c r="K37" s="103">
        <v>6.4101777094321008E-2</v>
      </c>
      <c r="L37" s="103">
        <v>-0.1077459147079847</v>
      </c>
      <c r="M37" s="53"/>
      <c r="N37" s="103">
        <v>0.20123091056867323</v>
      </c>
      <c r="O37" s="103">
        <v>0.26533268766299423</v>
      </c>
      <c r="P37" s="103">
        <v>0.15758677295500956</v>
      </c>
    </row>
    <row r="38" spans="1:16" s="27" customFormat="1" ht="14.25" customHeight="1">
      <c r="A38" s="110" t="s">
        <v>179</v>
      </c>
      <c r="B38" s="99">
        <v>26</v>
      </c>
      <c r="C38" s="23" t="s">
        <v>342</v>
      </c>
      <c r="D38" s="24">
        <v>17.943781942078363</v>
      </c>
      <c r="E38" s="24">
        <v>8.9507186858316228</v>
      </c>
      <c r="F38" s="24">
        <v>13.642642642642643</v>
      </c>
      <c r="G38" s="24">
        <v>-4.8435835351089587</v>
      </c>
      <c r="H38" s="53" t="s">
        <v>224</v>
      </c>
      <c r="J38" s="103">
        <v>-8.9930632562467405</v>
      </c>
      <c r="K38" s="103">
        <v>4.6919239568110207</v>
      </c>
      <c r="L38" s="103">
        <v>-18.486226177751604</v>
      </c>
      <c r="M38" s="53"/>
      <c r="N38" s="103">
        <v>-8.9930632562467405</v>
      </c>
      <c r="O38" s="103">
        <v>-4.3011392994357198</v>
      </c>
      <c r="P38" s="103">
        <v>-22.787365477187322</v>
      </c>
    </row>
    <row r="39" spans="1:16" s="27" customFormat="1" ht="14.25" customHeight="1">
      <c r="A39" s="110" t="s">
        <v>425</v>
      </c>
      <c r="B39" s="99">
        <v>27</v>
      </c>
      <c r="C39" s="23" t="s">
        <v>416</v>
      </c>
      <c r="D39" s="24">
        <v>0.33581638054904334</v>
      </c>
      <c r="E39" s="24">
        <v>5.9108548514720395E-2</v>
      </c>
      <c r="F39" s="24">
        <v>5.2312864428211016E-2</v>
      </c>
      <c r="G39" s="24">
        <v>3.4279033978514506E-2</v>
      </c>
      <c r="H39" s="53" t="s">
        <v>417</v>
      </c>
      <c r="J39" s="103">
        <v>-0.27670783203432292</v>
      </c>
      <c r="K39" s="103">
        <v>-6.7956840865093793E-3</v>
      </c>
      <c r="L39" s="103">
        <v>-1.803383044969651E-2</v>
      </c>
      <c r="M39" s="53"/>
      <c r="N39" s="103">
        <v>-0.27670783203432292</v>
      </c>
      <c r="O39" s="103">
        <v>-0.2835035161208323</v>
      </c>
      <c r="P39" s="103">
        <v>-0.30153734657052883</v>
      </c>
    </row>
    <row r="40" spans="1:16" s="53" customFormat="1">
      <c r="A40" s="111"/>
      <c r="B40" s="55"/>
      <c r="C40" s="44" t="s">
        <v>407</v>
      </c>
      <c r="D40" s="42"/>
      <c r="E40" s="42"/>
      <c r="F40" s="42"/>
      <c r="G40" s="42"/>
      <c r="H40" s="131"/>
      <c r="I40" s="131"/>
      <c r="J40" s="131"/>
      <c r="K40" s="131"/>
      <c r="L40" s="131"/>
      <c r="M40" s="131"/>
      <c r="N40" s="131"/>
      <c r="O40" s="131"/>
      <c r="P40" s="131"/>
    </row>
    <row r="41" spans="1:16" s="26" customFormat="1" ht="14.25" customHeight="1">
      <c r="A41" s="111" t="s">
        <v>163</v>
      </c>
      <c r="B41" s="99">
        <v>28</v>
      </c>
      <c r="C41" s="23" t="s">
        <v>193</v>
      </c>
      <c r="D41" s="24">
        <v>0.58396979588626263</v>
      </c>
      <c r="E41" s="24">
        <v>0.16783930407773509</v>
      </c>
      <c r="F41" s="24">
        <v>0.12793243829402512</v>
      </c>
      <c r="G41" s="24">
        <v>0.27628122856453169</v>
      </c>
      <c r="H41" s="27" t="s">
        <v>343</v>
      </c>
      <c r="I41" s="27"/>
      <c r="J41" s="103">
        <v>-0.41613049180852757</v>
      </c>
      <c r="K41" s="103">
        <v>-3.9906865783709972E-2</v>
      </c>
      <c r="L41" s="103">
        <v>0.14834879027050657</v>
      </c>
      <c r="M41" s="53"/>
      <c r="N41" s="103">
        <v>-0.41613049180852757</v>
      </c>
      <c r="O41" s="103">
        <v>-0.45603735759223751</v>
      </c>
      <c r="P41" s="103">
        <v>-0.30768856732173094</v>
      </c>
    </row>
    <row r="42" spans="1:16" s="53" customFormat="1" ht="14.25" customHeight="1">
      <c r="A42" s="52" t="s">
        <v>426</v>
      </c>
      <c r="B42" s="99">
        <v>29</v>
      </c>
      <c r="C42" s="23" t="s">
        <v>173</v>
      </c>
      <c r="D42" s="24">
        <v>0.7124173322737497</v>
      </c>
      <c r="E42" s="24">
        <v>4.9580799949983589</v>
      </c>
      <c r="F42" s="24">
        <v>6.8166258169934641</v>
      </c>
      <c r="G42" s="24">
        <v>2.619500337376079</v>
      </c>
      <c r="H42" s="27" t="s">
        <v>344</v>
      </c>
      <c r="I42" s="27"/>
      <c r="J42" s="103">
        <v>4.2456626627246088</v>
      </c>
      <c r="K42" s="103">
        <v>1.8585458219951052</v>
      </c>
      <c r="L42" s="103">
        <v>-4.1971254796173856</v>
      </c>
      <c r="N42" s="103">
        <v>4.2456626627246088</v>
      </c>
      <c r="O42" s="103">
        <v>6.1042084847197149</v>
      </c>
      <c r="P42" s="103">
        <v>1.9070830051023293</v>
      </c>
    </row>
    <row r="43" spans="1:16" s="26" customFormat="1" ht="14.25" customHeight="1">
      <c r="A43" s="111" t="s">
        <v>183</v>
      </c>
      <c r="B43" s="99">
        <v>30</v>
      </c>
      <c r="C43" s="22" t="s">
        <v>215</v>
      </c>
      <c r="D43" s="24">
        <v>3.5243045666002089</v>
      </c>
      <c r="E43" s="24">
        <v>3.6693622390456526</v>
      </c>
      <c r="F43" s="24">
        <v>2.1554039181157827</v>
      </c>
      <c r="G43" s="24">
        <v>-11.55748850229954</v>
      </c>
      <c r="H43" s="53" t="s">
        <v>241</v>
      </c>
      <c r="I43" s="27"/>
      <c r="J43" s="103">
        <v>0.14505767244544376</v>
      </c>
      <c r="K43" s="103">
        <v>-1.5139583209298699</v>
      </c>
      <c r="L43" s="103">
        <v>-13.712892420415322</v>
      </c>
      <c r="M43" s="53"/>
      <c r="N43" s="103">
        <v>0.14505767244544376</v>
      </c>
      <c r="O43" s="103">
        <v>-1.3689006484844262</v>
      </c>
      <c r="P43" s="103">
        <v>-15.081793068899749</v>
      </c>
    </row>
    <row r="44" spans="1:16" s="26" customFormat="1">
      <c r="A44" s="111"/>
      <c r="B44" s="55"/>
      <c r="C44" s="44" t="s">
        <v>408</v>
      </c>
      <c r="D44" s="42"/>
      <c r="E44" s="42"/>
      <c r="F44" s="42"/>
      <c r="G44" s="42"/>
      <c r="H44" s="39"/>
      <c r="I44" s="39"/>
      <c r="J44" s="131"/>
      <c r="K44" s="131"/>
      <c r="L44" s="131"/>
      <c r="M44" s="131"/>
      <c r="N44" s="131"/>
      <c r="O44" s="131"/>
      <c r="P44" s="131"/>
    </row>
    <row r="45" spans="1:16" s="26" customFormat="1" ht="14.25" customHeight="1">
      <c r="A45" s="111" t="s">
        <v>174</v>
      </c>
      <c r="B45" s="99">
        <v>31</v>
      </c>
      <c r="C45" s="22" t="s">
        <v>391</v>
      </c>
      <c r="D45" s="24">
        <v>1.4444972727392791</v>
      </c>
      <c r="E45" s="24">
        <v>1.0715590797012755</v>
      </c>
      <c r="F45" s="24">
        <v>0.99936520965866338</v>
      </c>
      <c r="G45" s="24">
        <v>1.1234254499599394</v>
      </c>
      <c r="H45" s="53" t="s">
        <v>392</v>
      </c>
      <c r="J45" s="103">
        <v>-0.37293819303800357</v>
      </c>
      <c r="K45" s="103">
        <v>-7.2193870042612129E-2</v>
      </c>
      <c r="L45" s="103">
        <v>0.12406024030127605</v>
      </c>
      <c r="M45" s="53"/>
      <c r="N45" s="103">
        <v>-0.37293819303800357</v>
      </c>
      <c r="O45" s="103">
        <v>-0.4451320630806157</v>
      </c>
      <c r="P45" s="103">
        <v>-0.32107182277933966</v>
      </c>
    </row>
    <row r="46" spans="1:16" s="53" customFormat="1" ht="14.25" customHeight="1">
      <c r="A46" s="111" t="s">
        <v>427</v>
      </c>
      <c r="B46" s="99">
        <v>32</v>
      </c>
      <c r="C46" s="22" t="s">
        <v>393</v>
      </c>
      <c r="D46" s="24">
        <v>0.48359284284055482</v>
      </c>
      <c r="E46" s="24">
        <v>0.87521037848814431</v>
      </c>
      <c r="F46" s="24">
        <v>0.91375330944056421</v>
      </c>
      <c r="G46" s="24">
        <v>0.74212981003708089</v>
      </c>
      <c r="H46" s="53" t="s">
        <v>396</v>
      </c>
      <c r="J46" s="103">
        <v>0.3916175356475895</v>
      </c>
      <c r="K46" s="103">
        <v>3.8542930952419896E-2</v>
      </c>
      <c r="L46" s="103">
        <v>-0.17162349940348332</v>
      </c>
      <c r="N46" s="103">
        <v>0.3916175356475895</v>
      </c>
      <c r="O46" s="103">
        <v>0.43016046660000939</v>
      </c>
      <c r="P46" s="103">
        <v>0.25853696719652608</v>
      </c>
    </row>
    <row r="47" spans="1:16" s="53" customFormat="1" ht="14.25" customHeight="1">
      <c r="A47" s="111" t="s">
        <v>426</v>
      </c>
      <c r="B47" s="99">
        <v>33</v>
      </c>
      <c r="C47" s="22" t="s">
        <v>394</v>
      </c>
      <c r="D47" s="24">
        <v>0.7124173322737497</v>
      </c>
      <c r="E47" s="24">
        <v>4.9580799949983589</v>
      </c>
      <c r="F47" s="24">
        <v>6.8166258169934641</v>
      </c>
      <c r="G47" s="24">
        <v>2.619500337376079</v>
      </c>
      <c r="H47" s="53" t="s">
        <v>397</v>
      </c>
      <c r="J47" s="103">
        <v>4.2456626627246088</v>
      </c>
      <c r="K47" s="103">
        <v>1.8585458219951052</v>
      </c>
      <c r="L47" s="103">
        <v>-4.1971254796173856</v>
      </c>
      <c r="N47" s="103">
        <v>4.2456626627246088</v>
      </c>
      <c r="O47" s="103">
        <v>6.1042084847197149</v>
      </c>
      <c r="P47" s="103">
        <v>1.9070830051023293</v>
      </c>
    </row>
    <row r="48" spans="1:16" s="53" customFormat="1" ht="14.25" customHeight="1">
      <c r="A48" s="111" t="s">
        <v>400</v>
      </c>
      <c r="B48" s="99">
        <v>34</v>
      </c>
      <c r="C48" s="22" t="s">
        <v>395</v>
      </c>
      <c r="D48" s="24" t="s">
        <v>398</v>
      </c>
      <c r="E48" s="24">
        <v>-70.847984322508395</v>
      </c>
      <c r="F48" s="24">
        <v>0.7780555555555555</v>
      </c>
      <c r="G48" s="24">
        <v>-4.6539758511911238</v>
      </c>
      <c r="H48" s="53" t="s">
        <v>399</v>
      </c>
      <c r="J48" s="103" t="s">
        <v>435</v>
      </c>
      <c r="K48" s="103">
        <v>71.626039878063949</v>
      </c>
      <c r="L48" s="103">
        <v>-5.4320314067466793</v>
      </c>
      <c r="N48" s="103" t="s">
        <v>435</v>
      </c>
      <c r="O48" s="103" t="s">
        <v>435</v>
      </c>
      <c r="P48" s="103" t="s">
        <v>435</v>
      </c>
    </row>
    <row r="49" spans="1:16" s="53" customFormat="1" ht="14.25" customHeight="1">
      <c r="A49" s="111"/>
      <c r="B49" s="55"/>
      <c r="C49" s="44" t="s">
        <v>409</v>
      </c>
      <c r="D49" s="42"/>
      <c r="E49" s="42"/>
      <c r="F49" s="42"/>
      <c r="G49" s="42"/>
      <c r="H49" s="39"/>
      <c r="I49" s="39"/>
      <c r="J49" s="131"/>
      <c r="K49" s="131"/>
      <c r="L49" s="131"/>
      <c r="M49" s="131"/>
      <c r="N49" s="131"/>
      <c r="O49" s="131"/>
      <c r="P49" s="131"/>
    </row>
    <row r="50" spans="1:16" s="53" customFormat="1" ht="14.25" customHeight="1">
      <c r="A50" s="111" t="s">
        <v>428</v>
      </c>
      <c r="B50" s="99">
        <v>35</v>
      </c>
      <c r="C50" s="22" t="s">
        <v>171</v>
      </c>
      <c r="D50" s="24">
        <v>2.4036716327610983</v>
      </c>
      <c r="E50" s="24">
        <v>1.201690977355909</v>
      </c>
      <c r="F50" s="24">
        <v>1.146700145621468</v>
      </c>
      <c r="G50" s="24">
        <v>1.3817521936270059</v>
      </c>
      <c r="H50" s="53" t="s">
        <v>242</v>
      </c>
      <c r="J50" s="103">
        <v>-1.2019806554051893</v>
      </c>
      <c r="K50" s="103">
        <v>-5.499083173444097E-2</v>
      </c>
      <c r="L50" s="103">
        <v>0.23505204800553781</v>
      </c>
      <c r="N50" s="103">
        <v>-1.2019806554051893</v>
      </c>
      <c r="O50" s="103">
        <v>-1.2569714871396303</v>
      </c>
      <c r="P50" s="103">
        <v>-1.0219194391340924</v>
      </c>
    </row>
    <row r="51" spans="1:16" s="26" customFormat="1" ht="14.25" customHeight="1">
      <c r="A51" s="111" t="s">
        <v>429</v>
      </c>
      <c r="B51" s="99">
        <v>36</v>
      </c>
      <c r="C51" s="22" t="s">
        <v>111</v>
      </c>
      <c r="D51" s="24">
        <v>1.4036716327610981</v>
      </c>
      <c r="E51" s="24">
        <v>0.20169097735590913</v>
      </c>
      <c r="F51" s="24">
        <v>0.14670014562146808</v>
      </c>
      <c r="G51" s="24">
        <v>0.3817521936270058</v>
      </c>
      <c r="H51" s="53" t="s">
        <v>225</v>
      </c>
      <c r="J51" s="103">
        <v>-1.2019806554051891</v>
      </c>
      <c r="K51" s="103">
        <v>-5.4990831734441054E-2</v>
      </c>
      <c r="L51" s="103">
        <v>0.23505204800553772</v>
      </c>
      <c r="M51" s="53"/>
      <c r="N51" s="103">
        <v>-1.2019806554051891</v>
      </c>
      <c r="O51" s="103">
        <v>-1.25697148713963</v>
      </c>
      <c r="P51" s="103">
        <v>-1.0219194391340922</v>
      </c>
    </row>
    <row r="52" spans="1:16" s="53" customFormat="1">
      <c r="A52" s="111"/>
      <c r="B52" s="55"/>
      <c r="C52" s="44" t="s">
        <v>410</v>
      </c>
      <c r="D52" s="39"/>
      <c r="E52" s="39"/>
      <c r="F52" s="39"/>
      <c r="G52" s="39"/>
      <c r="H52" s="39"/>
      <c r="I52" s="39"/>
      <c r="J52" s="39"/>
      <c r="K52" s="39"/>
      <c r="L52" s="39"/>
      <c r="M52" s="39"/>
      <c r="N52" s="39"/>
      <c r="O52" s="39"/>
      <c r="P52" s="39"/>
    </row>
    <row r="53" spans="1:16" s="26" customFormat="1" ht="14.25" customHeight="1">
      <c r="A53" s="111" t="s">
        <v>194</v>
      </c>
      <c r="B53" s="99">
        <v>37</v>
      </c>
      <c r="C53" s="23" t="s">
        <v>388</v>
      </c>
      <c r="D53" s="24">
        <v>105.78400000000001</v>
      </c>
      <c r="E53" s="24">
        <v>634.42600000000004</v>
      </c>
      <c r="F53" s="24">
        <v>667.48400000000004</v>
      </c>
      <c r="G53" s="24">
        <v>605.61800000000005</v>
      </c>
      <c r="H53" s="53" t="s">
        <v>228</v>
      </c>
      <c r="J53" s="107">
        <v>4.9973720033275351</v>
      </c>
      <c r="K53" s="107">
        <v>5.2106943914656645E-2</v>
      </c>
      <c r="L53" s="107">
        <v>-9.2685367739151814E-2</v>
      </c>
      <c r="M53" s="53"/>
      <c r="N53" s="107">
        <v>4.9973720033275351</v>
      </c>
      <c r="O53" s="107">
        <v>5.3098767299402558</v>
      </c>
      <c r="P53" s="107">
        <v>4.7250434848370269</v>
      </c>
    </row>
    <row r="54" spans="1:16" s="26" customFormat="1" ht="14.25" customHeight="1">
      <c r="A54" s="111" t="s">
        <v>195</v>
      </c>
      <c r="B54" s="99">
        <v>38</v>
      </c>
      <c r="C54" s="23" t="s">
        <v>389</v>
      </c>
      <c r="D54" s="24">
        <v>25.878</v>
      </c>
      <c r="E54" s="24">
        <v>21.268000000000001</v>
      </c>
      <c r="F54" s="24">
        <v>33.048000000000002</v>
      </c>
      <c r="G54" s="24">
        <v>-24.544</v>
      </c>
      <c r="H54" s="53" t="s">
        <v>226</v>
      </c>
      <c r="J54" s="107">
        <v>-0.17814359687765668</v>
      </c>
      <c r="K54" s="107">
        <v>0.55388376904269321</v>
      </c>
      <c r="L54" s="107">
        <v>-1.7426773178407164</v>
      </c>
      <c r="M54" s="53"/>
      <c r="N54" s="107">
        <v>-0.17814359687765668</v>
      </c>
      <c r="O54" s="107">
        <v>0.27706932529561801</v>
      </c>
      <c r="P54" s="107">
        <v>-1.9484504212072031</v>
      </c>
    </row>
    <row r="55" spans="1:16" s="26" customFormat="1" ht="14.25" customHeight="1">
      <c r="A55" s="111" t="s">
        <v>139</v>
      </c>
      <c r="B55" s="99">
        <v>39</v>
      </c>
      <c r="C55" s="50" t="s">
        <v>390</v>
      </c>
      <c r="D55" s="24">
        <v>32.771999999999998</v>
      </c>
      <c r="E55" s="24">
        <v>29.138000000000002</v>
      </c>
      <c r="F55" s="24">
        <v>41.99</v>
      </c>
      <c r="G55" s="24">
        <v>-24.335999999999999</v>
      </c>
      <c r="H55" s="53" t="s">
        <v>227</v>
      </c>
      <c r="J55" s="107">
        <v>-0.11088734285365542</v>
      </c>
      <c r="K55" s="107">
        <v>0.44107351225204194</v>
      </c>
      <c r="L55" s="107">
        <v>-1.5795665634674922</v>
      </c>
      <c r="M55" s="53"/>
      <c r="N55" s="107">
        <v>-0.11088734285365542</v>
      </c>
      <c r="O55" s="107">
        <v>0.28127669962162827</v>
      </c>
      <c r="P55" s="107">
        <v>-1.7425851336506772</v>
      </c>
    </row>
    <row r="56" spans="1:16">
      <c r="A56" s="108"/>
      <c r="B56" s="55"/>
      <c r="C56" s="44" t="s">
        <v>411</v>
      </c>
      <c r="D56" s="41"/>
      <c r="E56" s="41"/>
      <c r="F56" s="41"/>
      <c r="G56" s="41"/>
      <c r="H56" s="39"/>
      <c r="I56" s="129"/>
      <c r="J56" s="39"/>
      <c r="K56" s="39"/>
      <c r="L56" s="39"/>
      <c r="M56" s="39"/>
      <c r="N56" s="39"/>
      <c r="O56" s="39"/>
      <c r="P56" s="39"/>
    </row>
    <row r="57" spans="1:16">
      <c r="A57" s="108" t="s">
        <v>214</v>
      </c>
      <c r="B57" s="99">
        <v>40</v>
      </c>
      <c r="C57" s="22" t="s">
        <v>386</v>
      </c>
      <c r="D57" s="25">
        <v>62.206730769230766</v>
      </c>
      <c r="E57" s="25">
        <v>52.905472636815922</v>
      </c>
      <c r="F57" s="25">
        <v>86.0625</v>
      </c>
      <c r="G57" s="25">
        <v>-64.931216931216937</v>
      </c>
      <c r="H57" s="33" t="s">
        <v>217</v>
      </c>
      <c r="J57" s="104">
        <v>-0.14952173209230135</v>
      </c>
      <c r="K57" s="104">
        <v>0.62672207071656949</v>
      </c>
      <c r="L57" s="104">
        <v>-1.7544658466953311</v>
      </c>
      <c r="N57" s="104">
        <v>-0.14952173209230135</v>
      </c>
      <c r="O57" s="104">
        <v>0.38349176907025284</v>
      </c>
      <c r="P57" s="104">
        <v>-2.0437972889476099</v>
      </c>
    </row>
    <row r="58" spans="1:16" s="33" customFormat="1" ht="14.25" customHeight="1">
      <c r="A58" s="108" t="s">
        <v>162</v>
      </c>
      <c r="B58" s="99">
        <v>41</v>
      </c>
      <c r="C58" s="22" t="s">
        <v>387</v>
      </c>
      <c r="D58" s="25">
        <v>172.6875</v>
      </c>
      <c r="E58" s="25">
        <v>160.93034825870646</v>
      </c>
      <c r="F58" s="25">
        <v>187.22395833333334</v>
      </c>
      <c r="G58" s="25">
        <v>141.55555555555554</v>
      </c>
      <c r="H58" s="33" t="s">
        <v>218</v>
      </c>
      <c r="I58" s="29"/>
      <c r="J58" s="104">
        <v>-6.8083397705644866E-2</v>
      </c>
      <c r="K58" s="104">
        <v>0.1633850318422112</v>
      </c>
      <c r="L58" s="104">
        <v>-0.24392392503778726</v>
      </c>
      <c r="N58" s="104">
        <v>-6.8083397705644866E-2</v>
      </c>
      <c r="O58" s="104">
        <v>8.4177826034503633E-2</v>
      </c>
      <c r="P58" s="104">
        <v>-0.1802790847307677</v>
      </c>
    </row>
    <row r="59" spans="1:16" s="53" customFormat="1">
      <c r="A59" s="111"/>
      <c r="B59" s="55"/>
      <c r="C59" s="44" t="s">
        <v>412</v>
      </c>
      <c r="D59" s="44"/>
      <c r="E59" s="44"/>
      <c r="F59" s="44"/>
      <c r="G59" s="44"/>
      <c r="H59" s="39"/>
      <c r="I59" s="39"/>
      <c r="J59" s="39"/>
      <c r="K59" s="39"/>
      <c r="L59" s="39"/>
      <c r="M59" s="39"/>
      <c r="N59" s="39"/>
      <c r="O59" s="39"/>
      <c r="P59" s="39"/>
    </row>
    <row r="60" spans="1:16" s="53" customFormat="1" ht="14.25">
      <c r="A60" s="111" t="s">
        <v>351</v>
      </c>
      <c r="B60" s="99">
        <v>41</v>
      </c>
      <c r="C60" s="22" t="s">
        <v>346</v>
      </c>
      <c r="D60" s="24">
        <v>0.93269268546208162</v>
      </c>
      <c r="E60" s="24">
        <v>2.3017403155638996</v>
      </c>
      <c r="F60" s="24">
        <v>3.2276549692301417</v>
      </c>
      <c r="G60" s="24">
        <v>1.0228138191220881</v>
      </c>
      <c r="H60" s="53" t="s">
        <v>230</v>
      </c>
      <c r="J60" s="103">
        <v>1.369047630101818</v>
      </c>
      <c r="K60" s="103">
        <v>0.92591465366624215</v>
      </c>
      <c r="L60" s="103">
        <v>-2.2048411501080536</v>
      </c>
      <c r="N60" s="103">
        <v>1.369047630101818</v>
      </c>
      <c r="O60" s="103">
        <v>2.2949622837680601</v>
      </c>
      <c r="P60" s="103">
        <v>9.0121133660006514E-2</v>
      </c>
    </row>
    <row r="61" spans="1:16" s="53" customFormat="1" ht="14.25" hidden="1">
      <c r="A61" s="111" t="s">
        <v>352</v>
      </c>
      <c r="B61" s="55"/>
      <c r="C61" s="34" t="s">
        <v>243</v>
      </c>
      <c r="D61" s="24">
        <v>-0.18980888032406495</v>
      </c>
      <c r="E61" s="24">
        <v>-4.5526317446326257E-2</v>
      </c>
      <c r="F61" s="24">
        <v>4.3465673030190592E-4</v>
      </c>
      <c r="G61" s="24">
        <v>-7.6819164115323121E-2</v>
      </c>
      <c r="H61" s="57" t="s">
        <v>248</v>
      </c>
      <c r="J61" s="103">
        <v>0.14428256287773869</v>
      </c>
      <c r="K61" s="103">
        <v>4.5960974176628165E-2</v>
      </c>
      <c r="L61" s="103">
        <v>-7.7253820845625029E-2</v>
      </c>
      <c r="N61" s="103">
        <v>0.14428256287773869</v>
      </c>
      <c r="O61" s="103">
        <v>0.19024353705436686</v>
      </c>
      <c r="P61" s="103">
        <v>0.11298971620874183</v>
      </c>
    </row>
    <row r="62" spans="1:16" s="53" customFormat="1" ht="14.25" hidden="1">
      <c r="A62" s="111" t="s">
        <v>353</v>
      </c>
      <c r="B62" s="55"/>
      <c r="C62" s="34" t="s">
        <v>244</v>
      </c>
      <c r="D62" s="24">
        <v>0.17041265583828213</v>
      </c>
      <c r="E62" s="24">
        <v>7.7569230204201561E-2</v>
      </c>
      <c r="F62" s="24">
        <v>0.11384532351542453</v>
      </c>
      <c r="G62" s="24">
        <v>4.1511212766516807E-2</v>
      </c>
      <c r="H62" s="57" t="s">
        <v>249</v>
      </c>
      <c r="J62" s="103">
        <v>-9.2843425634080573E-2</v>
      </c>
      <c r="K62" s="103">
        <v>3.6276093311222973E-2</v>
      </c>
      <c r="L62" s="103">
        <v>-7.2334110748907721E-2</v>
      </c>
      <c r="N62" s="103">
        <v>-9.2843425634080573E-2</v>
      </c>
      <c r="O62" s="103">
        <v>-5.65673323228576E-2</v>
      </c>
      <c r="P62" s="103">
        <v>-0.12890144307176532</v>
      </c>
    </row>
    <row r="63" spans="1:16" s="53" customFormat="1" ht="14.25" hidden="1">
      <c r="A63" s="111" t="s">
        <v>354</v>
      </c>
      <c r="B63" s="55"/>
      <c r="C63" s="34" t="s">
        <v>245</v>
      </c>
      <c r="D63" s="24">
        <v>0.371759814370551</v>
      </c>
      <c r="E63" s="24">
        <v>0.10287059277214633</v>
      </c>
      <c r="F63" s="24">
        <v>0.15693231287006601</v>
      </c>
      <c r="G63" s="24">
        <v>-0.1056911834649038</v>
      </c>
      <c r="H63" s="57" t="s">
        <v>250</v>
      </c>
      <c r="J63" s="103">
        <v>-0.26888922159840467</v>
      </c>
      <c r="K63" s="103">
        <v>5.406172009791968E-2</v>
      </c>
      <c r="L63" s="103">
        <v>-0.26262349633496984</v>
      </c>
      <c r="N63" s="103">
        <v>-0.26888922159840467</v>
      </c>
      <c r="O63" s="103">
        <v>-0.21482750150048499</v>
      </c>
      <c r="P63" s="103">
        <v>-0.4774509978354548</v>
      </c>
    </row>
    <row r="64" spans="1:16" s="53" customFormat="1" ht="14.25" hidden="1">
      <c r="A64" s="111" t="s">
        <v>430</v>
      </c>
      <c r="B64" s="55"/>
      <c r="C64" s="34" t="s">
        <v>247</v>
      </c>
      <c r="D64" s="24">
        <v>0.29921527955497484</v>
      </c>
      <c r="E64" s="24">
        <v>2.0823935978993107</v>
      </c>
      <c r="F64" s="24">
        <v>2.8629828431372548</v>
      </c>
      <c r="G64" s="24">
        <v>1.1001901416979532</v>
      </c>
      <c r="H64" s="57" t="s">
        <v>251</v>
      </c>
      <c r="J64" s="103">
        <v>1.7831783183443357</v>
      </c>
      <c r="K64" s="103">
        <v>0.78058924523794415</v>
      </c>
      <c r="L64" s="103">
        <v>-1.7627927014393017</v>
      </c>
      <c r="N64" s="103">
        <v>1.7831783183443357</v>
      </c>
      <c r="O64" s="103">
        <v>2.5637675635822799</v>
      </c>
      <c r="P64" s="103">
        <v>0.80097486214297831</v>
      </c>
    </row>
    <row r="65" spans="1:16" s="53" customFormat="1" ht="14.25" hidden="1">
      <c r="A65" s="111" t="s">
        <v>356</v>
      </c>
      <c r="B65" s="55"/>
      <c r="C65" s="34" t="s">
        <v>246</v>
      </c>
      <c r="D65" s="24">
        <v>0.28111381602233848</v>
      </c>
      <c r="E65" s="24">
        <v>8.4433212134567351E-2</v>
      </c>
      <c r="F65" s="24">
        <v>9.345983297709444E-2</v>
      </c>
      <c r="G65" s="24">
        <v>6.3622812237844967E-2</v>
      </c>
      <c r="H65" s="57" t="s">
        <v>252</v>
      </c>
      <c r="J65" s="103">
        <v>-0.19668060388777114</v>
      </c>
      <c r="K65" s="103">
        <v>9.0266208425270889E-3</v>
      </c>
      <c r="L65" s="103">
        <v>-2.9837020739249473E-2</v>
      </c>
      <c r="N65" s="103">
        <v>-0.19668060388777114</v>
      </c>
      <c r="O65" s="103">
        <v>-0.18765398304524405</v>
      </c>
      <c r="P65" s="103">
        <v>-0.21749100378449351</v>
      </c>
    </row>
    <row r="66" spans="1:16" s="53" customFormat="1" ht="14.25">
      <c r="A66" s="111" t="s">
        <v>357</v>
      </c>
      <c r="B66" s="99">
        <v>42</v>
      </c>
      <c r="C66" s="22" t="s">
        <v>347</v>
      </c>
      <c r="D66" s="24">
        <v>0.47139384446104016</v>
      </c>
      <c r="E66" s="24">
        <v>5.3105021378362753</v>
      </c>
      <c r="F66" s="24">
        <v>7.9390330076293942</v>
      </c>
      <c r="G66" s="24">
        <v>1.9788155110778232</v>
      </c>
      <c r="H66" s="53" t="s">
        <v>231</v>
      </c>
      <c r="J66" s="103">
        <v>4.8391082933752347</v>
      </c>
      <c r="K66" s="103">
        <v>2.6285308697931189</v>
      </c>
      <c r="L66" s="103">
        <v>-5.9602174965515715</v>
      </c>
      <c r="N66" s="103">
        <v>4.8391082933752347</v>
      </c>
      <c r="O66" s="103">
        <v>7.4676391631683536</v>
      </c>
      <c r="P66" s="103">
        <v>1.507421666616783</v>
      </c>
    </row>
    <row r="67" spans="1:16" s="53" customFormat="1" ht="14.25" hidden="1">
      <c r="A67" s="111" t="s">
        <v>352</v>
      </c>
      <c r="B67" s="55"/>
      <c r="C67" s="34" t="s">
        <v>243</v>
      </c>
      <c r="D67" s="24">
        <v>-1.736605655405671</v>
      </c>
      <c r="E67" s="24">
        <v>-0.41653088207517469</v>
      </c>
      <c r="F67" s="24">
        <v>3.9767756635711339E-3</v>
      </c>
      <c r="G67" s="24">
        <v>-0.70283642482080844</v>
      </c>
      <c r="H67" s="57" t="s">
        <v>248</v>
      </c>
      <c r="J67" s="103">
        <v>1.3200747733304963</v>
      </c>
      <c r="K67" s="103">
        <v>0.42050765773874582</v>
      </c>
      <c r="L67" s="103">
        <v>-0.70681320048437957</v>
      </c>
      <c r="N67" s="103">
        <v>1.3200747733304963</v>
      </c>
      <c r="O67" s="103">
        <v>1.7405824310692422</v>
      </c>
      <c r="P67" s="103">
        <v>1.0337692305848627</v>
      </c>
    </row>
    <row r="68" spans="1:16" s="53" customFormat="1" ht="14.25" hidden="1">
      <c r="A68" s="111" t="s">
        <v>353</v>
      </c>
      <c r="B68" s="55"/>
      <c r="C68" s="34" t="s">
        <v>244</v>
      </c>
      <c r="D68" s="24">
        <v>0.65589758917685925</v>
      </c>
      <c r="E68" s="24">
        <v>0.29855453419798944</v>
      </c>
      <c r="F68" s="24">
        <v>0.43817680597436126</v>
      </c>
      <c r="G68" s="24">
        <v>0.15977160993960424</v>
      </c>
      <c r="H68" s="57" t="s">
        <v>249</v>
      </c>
      <c r="J68" s="103">
        <v>-0.35734305497886981</v>
      </c>
      <c r="K68" s="103">
        <v>0.13962227177637182</v>
      </c>
      <c r="L68" s="103">
        <v>-0.278405196034757</v>
      </c>
      <c r="N68" s="103">
        <v>-0.35734305497886981</v>
      </c>
      <c r="O68" s="103">
        <v>-0.21772078320249799</v>
      </c>
      <c r="P68" s="103">
        <v>-0.49612597923725499</v>
      </c>
    </row>
    <row r="69" spans="1:16" s="53" customFormat="1" ht="14.25" hidden="1">
      <c r="A69" s="111" t="s">
        <v>354</v>
      </c>
      <c r="B69" s="55"/>
      <c r="C69" s="34" t="s">
        <v>245</v>
      </c>
      <c r="D69" s="24">
        <v>0.80406371180241476</v>
      </c>
      <c r="E69" s="24">
        <v>0.2224944909651829</v>
      </c>
      <c r="F69" s="24">
        <v>0.3394223181483243</v>
      </c>
      <c r="G69" s="24">
        <v>-0.22859502828585562</v>
      </c>
      <c r="H69" s="57" t="s">
        <v>250</v>
      </c>
      <c r="J69" s="103">
        <v>-0.58156922083723184</v>
      </c>
      <c r="K69" s="103">
        <v>0.1169278271831414</v>
      </c>
      <c r="L69" s="103">
        <v>-0.56801734643417989</v>
      </c>
      <c r="N69" s="103">
        <v>-0.58156922083723184</v>
      </c>
      <c r="O69" s="103">
        <v>-0.46464139365409046</v>
      </c>
      <c r="P69" s="103">
        <v>-1.0326587400882703</v>
      </c>
    </row>
    <row r="70" spans="1:16" s="53" customFormat="1" ht="14.25" hidden="1">
      <c r="A70" s="111" t="s">
        <v>355</v>
      </c>
      <c r="B70" s="55"/>
      <c r="C70" s="34" t="s">
        <v>247</v>
      </c>
      <c r="D70" s="24">
        <v>0.74803819888743717</v>
      </c>
      <c r="E70" s="24">
        <v>5.2059839947482773</v>
      </c>
      <c r="F70" s="24">
        <v>7.1574571078431379</v>
      </c>
      <c r="G70" s="24">
        <v>2.750475354244883</v>
      </c>
      <c r="H70" s="57" t="s">
        <v>251</v>
      </c>
      <c r="J70" s="103">
        <v>4.4579457958608399</v>
      </c>
      <c r="K70" s="103">
        <v>1.9514731130948606</v>
      </c>
      <c r="L70" s="103">
        <v>-4.4069817535982549</v>
      </c>
      <c r="N70" s="103">
        <v>4.4579457958608399</v>
      </c>
      <c r="O70" s="103">
        <v>6.4094189089557005</v>
      </c>
      <c r="P70" s="103">
        <v>2.0024371553574456</v>
      </c>
    </row>
    <row r="71" spans="1:16" s="53" customFormat="1">
      <c r="A71" s="111" t="s">
        <v>259</v>
      </c>
      <c r="B71" s="99">
        <v>43</v>
      </c>
      <c r="C71" s="22" t="s">
        <v>260</v>
      </c>
      <c r="D71" s="24">
        <v>0.43128502982585765</v>
      </c>
      <c r="E71" s="24">
        <v>0.2798018265153836</v>
      </c>
      <c r="F71" s="24">
        <v>0.94718617538266991</v>
      </c>
      <c r="G71" s="24">
        <v>-0.34421030952855974</v>
      </c>
      <c r="H71" s="53" t="s">
        <v>261</v>
      </c>
      <c r="J71" s="103">
        <v>-0.15148320331047405</v>
      </c>
      <c r="K71" s="103">
        <v>0.66738434886728637</v>
      </c>
      <c r="L71" s="103">
        <v>-1.2913964849112296</v>
      </c>
      <c r="N71" s="103">
        <v>-0.15148320331047405</v>
      </c>
      <c r="O71" s="103">
        <v>0.51590114555681232</v>
      </c>
      <c r="P71" s="103">
        <v>-0.77549533935441739</v>
      </c>
    </row>
    <row r="72" spans="1:16" s="53" customFormat="1" hidden="1">
      <c r="A72" s="111" t="s">
        <v>262</v>
      </c>
      <c r="B72" s="55"/>
      <c r="C72" s="34" t="s">
        <v>243</v>
      </c>
      <c r="D72" s="56">
        <v>-0.27266826601643923</v>
      </c>
      <c r="E72" s="56">
        <v>-6.540042813070579E-2</v>
      </c>
      <c r="F72" s="56">
        <v>6.2440227644485792E-4</v>
      </c>
      <c r="G72" s="56">
        <v>-0.11035388987277939</v>
      </c>
      <c r="H72" s="57" t="s">
        <v>268</v>
      </c>
      <c r="J72" s="103">
        <v>0.20726783788573344</v>
      </c>
      <c r="K72" s="103">
        <v>6.6024830407150653E-2</v>
      </c>
      <c r="L72" s="103">
        <v>-0.11097829214922425</v>
      </c>
      <c r="N72" s="103">
        <v>0.20726783788573344</v>
      </c>
      <c r="O72" s="103">
        <v>0.27329266829288407</v>
      </c>
      <c r="P72" s="103">
        <v>0.16231437614365984</v>
      </c>
    </row>
    <row r="73" spans="1:16" s="53" customFormat="1" hidden="1">
      <c r="A73" s="111" t="s">
        <v>263</v>
      </c>
      <c r="B73" s="55"/>
      <c r="C73" s="34" t="s">
        <v>264</v>
      </c>
      <c r="D73" s="56">
        <v>0.39568191292720334</v>
      </c>
      <c r="E73" s="56">
        <v>0.11733412558500703</v>
      </c>
      <c r="F73" s="56">
        <v>0.16841994554509773</v>
      </c>
      <c r="G73" s="56">
        <v>-8.9280915472255487E-2</v>
      </c>
      <c r="H73" s="57" t="s">
        <v>269</v>
      </c>
      <c r="J73" s="103">
        <v>-0.27834778734219634</v>
      </c>
      <c r="K73" s="103">
        <v>5.1085819960090706E-2</v>
      </c>
      <c r="L73" s="103">
        <v>-0.25770086101735323</v>
      </c>
      <c r="N73" s="103">
        <v>-0.27834778734219634</v>
      </c>
      <c r="O73" s="103">
        <v>-0.22726196738210561</v>
      </c>
      <c r="P73" s="103">
        <v>-0.48496282839945881</v>
      </c>
    </row>
    <row r="74" spans="1:16" s="53" customFormat="1" hidden="1">
      <c r="A74" s="111" t="s">
        <v>265</v>
      </c>
      <c r="B74" s="55"/>
      <c r="C74" s="34" t="s">
        <v>266</v>
      </c>
      <c r="D74" s="56">
        <v>0.19526080360963086</v>
      </c>
      <c r="E74" s="56">
        <v>0.19392512920798996</v>
      </c>
      <c r="F74" s="56">
        <v>0.74057003540953159</v>
      </c>
      <c r="G74" s="56">
        <v>-0.17015251412838719</v>
      </c>
      <c r="H74" s="57" t="s">
        <v>270</v>
      </c>
      <c r="J74" s="103">
        <v>-1.3356744016408961E-3</v>
      </c>
      <c r="K74" s="103">
        <v>0.5466449062015416</v>
      </c>
      <c r="L74" s="103">
        <v>-0.91072254953791876</v>
      </c>
      <c r="N74" s="103">
        <v>-1.3356744016408961E-3</v>
      </c>
      <c r="O74" s="103">
        <v>0.54530923179990076</v>
      </c>
      <c r="P74" s="103">
        <v>-0.36541331773801805</v>
      </c>
    </row>
    <row r="75" spans="1:16" s="53" customFormat="1" hidden="1">
      <c r="A75" s="111" t="s">
        <v>267</v>
      </c>
      <c r="B75" s="55"/>
      <c r="C75" s="34" t="s">
        <v>246</v>
      </c>
      <c r="D75" s="56">
        <v>0.11301057930546271</v>
      </c>
      <c r="E75" s="56">
        <v>3.3942999853092404E-2</v>
      </c>
      <c r="F75" s="56">
        <v>3.7571792151595756E-2</v>
      </c>
      <c r="G75" s="56">
        <v>2.5577009944862301E-2</v>
      </c>
      <c r="H75" s="57" t="s">
        <v>271</v>
      </c>
      <c r="J75" s="103">
        <v>-7.9067579452370307E-2</v>
      </c>
      <c r="K75" s="103">
        <v>3.6287922985033527E-3</v>
      </c>
      <c r="L75" s="103">
        <v>-1.1994782206733456E-2</v>
      </c>
      <c r="N75" s="103">
        <v>-7.9067579452370307E-2</v>
      </c>
      <c r="O75" s="103">
        <v>-7.5438787153866954E-2</v>
      </c>
      <c r="P75" s="103">
        <v>-8.7433569360600413E-2</v>
      </c>
    </row>
    <row r="76" spans="1:16" s="53" customFormat="1">
      <c r="A76" s="111"/>
      <c r="B76" s="52"/>
      <c r="D76" s="37"/>
      <c r="E76" s="37"/>
      <c r="F76" s="37"/>
      <c r="G76" s="37"/>
    </row>
    <row r="78" spans="1:16" s="26" customFormat="1">
      <c r="B78" s="30"/>
      <c r="N78" s="53"/>
      <c r="O78" s="53"/>
      <c r="P78" s="53"/>
    </row>
  </sheetData>
  <mergeCells count="2">
    <mergeCell ref="J1:L1"/>
    <mergeCell ref="N1:P1"/>
  </mergeCells>
  <pageMargins left="0.70866141732283472" right="0.70866141732283472" top="0.74803149606299213" bottom="0.74803149606299213" header="0.31496062992125984" footer="0.31496062992125984"/>
  <pageSetup orientation="landscape" r:id="rId1"/>
</worksheet>
</file>

<file path=xl/worksheets/sheet4.xml><?xml version="1.0" encoding="utf-8"?>
<worksheet xmlns="http://schemas.openxmlformats.org/spreadsheetml/2006/main" xmlns:r="http://schemas.openxmlformats.org/officeDocument/2006/relationships">
  <sheetPr codeName="Sheet1"/>
  <dimension ref="B2:O75"/>
  <sheetViews>
    <sheetView showGridLines="0" topLeftCell="A4" workbookViewId="0">
      <selection activeCell="B45" sqref="B45"/>
    </sheetView>
  </sheetViews>
  <sheetFormatPr defaultRowHeight="12.75"/>
  <cols>
    <col min="1" max="1" width="9.140625" style="27"/>
    <col min="2" max="2" width="37.85546875" style="27" customWidth="1"/>
    <col min="3" max="8" width="9.140625" style="27"/>
    <col min="9" max="10" width="10.85546875" style="27" bestFit="1" customWidth="1"/>
    <col min="11" max="11" width="10.85546875" style="27" customWidth="1"/>
    <col min="12" max="13" width="12.5703125" style="27" customWidth="1"/>
    <col min="14" max="14" width="11" style="27" customWidth="1"/>
    <col min="15" max="15" width="11.28515625" style="27" customWidth="1"/>
    <col min="16" max="16384" width="9.140625" style="27"/>
  </cols>
  <sheetData>
    <row r="2" spans="2:15">
      <c r="B2" s="27" t="s">
        <v>431</v>
      </c>
      <c r="C2" s="27">
        <f>RODIKLIAI!D1</f>
        <v>2009</v>
      </c>
      <c r="D2" s="27">
        <f>RODIKLIAI!E1</f>
        <v>2010</v>
      </c>
      <c r="E2" s="27">
        <f>RODIKLIAI!F1</f>
        <v>2011</v>
      </c>
      <c r="F2" s="27">
        <f>RODIKLIAI!G1</f>
        <v>2012</v>
      </c>
    </row>
    <row r="3" spans="2:15">
      <c r="B3" s="27" t="str">
        <f>RODIKLIAI!C3</f>
        <v>EBIT (Veiklos pelnas), Lt</v>
      </c>
      <c r="C3" s="139">
        <f>RODIKLIAI!D3</f>
        <v>16386</v>
      </c>
      <c r="D3" s="139">
        <f>RODIKLIAI!E3</f>
        <v>14569</v>
      </c>
      <c r="E3" s="139">
        <f>RODIKLIAI!F3</f>
        <v>20995</v>
      </c>
      <c r="F3" s="139">
        <f>RODIKLIAI!G3</f>
        <v>-12168</v>
      </c>
      <c r="L3" s="27">
        <f>C2</f>
        <v>2009</v>
      </c>
      <c r="M3" s="27">
        <f>C2</f>
        <v>2009</v>
      </c>
      <c r="N3" s="27">
        <f>E2</f>
        <v>2011</v>
      </c>
      <c r="O3" s="27">
        <f>F2</f>
        <v>2012</v>
      </c>
    </row>
    <row r="4" spans="2:15">
      <c r="B4" s="27" t="str">
        <f>RODIKLIAI!C4</f>
        <v>EBITDA, Lt</v>
      </c>
      <c r="C4" s="139">
        <f>RODIKLIAI!D4</f>
        <v>21066</v>
      </c>
      <c r="D4" s="139">
        <f>RODIKLIAI!E4</f>
        <v>17436</v>
      </c>
      <c r="E4" s="139">
        <f>RODIKLIAI!F4</f>
        <v>22715</v>
      </c>
      <c r="F4" s="139">
        <f>RODIKLIAI!G4</f>
        <v>-10002</v>
      </c>
      <c r="J4" s="27">
        <v>7</v>
      </c>
      <c r="K4" s="27" t="str">
        <f>VLOOKUP(J4,$H$7:$I$54,2,FALSE)</f>
        <v>EBITDA pelningumas</v>
      </c>
      <c r="L4" s="140">
        <f>VLOOKUP($K4,$B$3:$F$75,2,FALSE)</f>
        <v>0.58648626075336174</v>
      </c>
      <c r="M4" s="140">
        <f>VLOOKUP($K4,$B$3:$F$75,3,FALSE)</f>
        <v>0.53902989458064121</v>
      </c>
      <c r="N4" s="140">
        <f>VLOOKUP($K4,$B$3:$F$75,4,FALSE)</f>
        <v>0.63190252315909534</v>
      </c>
      <c r="O4" s="140">
        <f>VLOOKUP($K4,$B$3:$F$75,5,FALSE)</f>
        <v>-0.37385063915676159</v>
      </c>
    </row>
    <row r="5" spans="2:15">
      <c r="B5" s="27" t="str">
        <f>RODIKLIAI!C5</f>
        <v>Apyvartinis kapitalas (AK), Lt</v>
      </c>
      <c r="C5" s="139">
        <f>RODIKLIAI!D5</f>
        <v>-33656</v>
      </c>
      <c r="D5" s="139">
        <f>RODIKLIAI!E5</f>
        <v>-24204</v>
      </c>
      <c r="E5" s="139">
        <f>RODIKLIAI!F5</f>
        <v>232</v>
      </c>
      <c r="F5" s="139">
        <f>RODIKLIAI!G5</f>
        <v>-44828</v>
      </c>
      <c r="J5" s="27">
        <v>8</v>
      </c>
      <c r="K5" s="27" t="str">
        <f>VLOOKUP(J5,$H$7:$I$54,2,FALSE)</f>
        <v xml:space="preserve">Veiklos (EBIT) pelningumas </v>
      </c>
      <c r="L5" s="140">
        <f>VLOOKUP($K5,$B$3:$F$75,2,FALSE)</f>
        <v>0.45619310114424122</v>
      </c>
      <c r="M5" s="140">
        <f>VLOOKUP($K5,$B$3:$F$75,3,FALSE)</f>
        <v>0.45039725476860298</v>
      </c>
      <c r="N5" s="140">
        <f>VLOOKUP($K5,$B$3:$F$75,4,FALSE)</f>
        <v>0.58405430216707932</v>
      </c>
      <c r="O5" s="140">
        <f>VLOOKUP($K5,$B$3:$F$75,5,FALSE)</f>
        <v>-0.45481049562682213</v>
      </c>
    </row>
    <row r="6" spans="2:15">
      <c r="B6" s="27" t="str">
        <f>RODIKLIAI!C6</f>
        <v>Pastovus kapitalas (PK), Lt</v>
      </c>
      <c r="C6" s="139">
        <f>RODIKLIAI!D6</f>
        <v>75717</v>
      </c>
      <c r="D6" s="139">
        <f>RODIKLIAI!E6</f>
        <v>338238</v>
      </c>
      <c r="E6" s="139">
        <f>RODIKLIAI!F6</f>
        <v>365475</v>
      </c>
      <c r="F6" s="139">
        <f>RODIKLIAI!G6</f>
        <v>363199</v>
      </c>
      <c r="H6" s="27">
        <v>1</v>
      </c>
      <c r="J6" s="27">
        <v>10</v>
      </c>
      <c r="K6" s="27" t="str">
        <f>VLOOKUP(J6,$H$7:$I$54,2,FALSE)</f>
        <v>Grynasis pelningumas</v>
      </c>
      <c r="L6" s="140">
        <f t="shared" ref="L6" si="0">VLOOKUP($K6,$B$3:$F$75,2,FALSE)</f>
        <v>0.36022717781675434</v>
      </c>
      <c r="M6" s="140">
        <f>VLOOKUP($K6,$B$3:$F$75,3,FALSE)</f>
        <v>0.32874764274894119</v>
      </c>
      <c r="N6" s="140">
        <f>VLOOKUP($K6,$B$3:$F$75,4,FALSE)</f>
        <v>0.45967674632097255</v>
      </c>
      <c r="O6" s="140">
        <f>VLOOKUP($K6,$B$3:$F$75,5,FALSE)</f>
        <v>-0.45869776482021379</v>
      </c>
    </row>
    <row r="7" spans="2:15">
      <c r="B7" s="27" t="str">
        <f>RODIKLIAI!C7</f>
        <v>PELNINGUMAS. Pardavimų pelningumas. Rodikliai pateikti procentine išraiška.</v>
      </c>
      <c r="C7" s="139">
        <f>RODIKLIAI!D7</f>
        <v>0</v>
      </c>
      <c r="D7" s="139">
        <f>RODIKLIAI!E7</f>
        <v>0</v>
      </c>
      <c r="E7" s="139">
        <f>RODIKLIAI!F7</f>
        <v>0</v>
      </c>
      <c r="F7" s="139">
        <f>RODIKLIAI!G7</f>
        <v>0</v>
      </c>
      <c r="H7" s="27">
        <v>2</v>
      </c>
      <c r="I7" s="27" t="s">
        <v>365</v>
      </c>
    </row>
    <row r="8" spans="2:15">
      <c r="B8" s="27" t="str">
        <f>RODIKLIAI!C8</f>
        <v>Bendrasis pelningumas</v>
      </c>
      <c r="C8" s="139">
        <f>RODIKLIAI!D8</f>
        <v>0.42453854505971772</v>
      </c>
      <c r="D8" s="139">
        <f>RODIKLIAI!E8</f>
        <v>0.51188672829010418</v>
      </c>
      <c r="E8" s="139">
        <f>RODIKLIAI!F8</f>
        <v>0.5178457173060339</v>
      </c>
      <c r="F8" s="139">
        <f>RODIKLIAI!G8</f>
        <v>0.41567616057411977</v>
      </c>
      <c r="H8" s="27">
        <v>3</v>
      </c>
      <c r="I8" s="27" t="s">
        <v>366</v>
      </c>
    </row>
    <row r="9" spans="2:15">
      <c r="B9" s="27" t="str">
        <f>RODIKLIAI!C9</f>
        <v>EBITDA pelningumas</v>
      </c>
      <c r="C9" s="139">
        <f>RODIKLIAI!D9</f>
        <v>0.58648626075336174</v>
      </c>
      <c r="D9" s="139">
        <f>RODIKLIAI!E9</f>
        <v>0.53902989458064121</v>
      </c>
      <c r="E9" s="139">
        <f>RODIKLIAI!F9</f>
        <v>0.63190252315909534</v>
      </c>
      <c r="F9" s="139">
        <f>RODIKLIAI!G9</f>
        <v>-0.37385063915676159</v>
      </c>
      <c r="H9" s="27">
        <v>4</v>
      </c>
      <c r="I9" s="27" t="s">
        <v>367</v>
      </c>
    </row>
    <row r="10" spans="2:15">
      <c r="B10" s="27" t="str">
        <f>RODIKLIAI!C10</f>
        <v xml:space="preserve">Veiklos (EBIT) pelningumas </v>
      </c>
      <c r="C10" s="139">
        <f>RODIKLIAI!D10</f>
        <v>0.45619310114424122</v>
      </c>
      <c r="D10" s="139">
        <f>RODIKLIAI!E10</f>
        <v>0.45039725476860298</v>
      </c>
      <c r="E10" s="139">
        <f>RODIKLIAI!F10</f>
        <v>0.58405430216707932</v>
      </c>
      <c r="F10" s="139">
        <f>RODIKLIAI!G10</f>
        <v>-0.45481049562682213</v>
      </c>
      <c r="H10" s="27">
        <v>5</v>
      </c>
      <c r="I10" s="27" t="s">
        <v>371</v>
      </c>
    </row>
    <row r="11" spans="2:15">
      <c r="B11" s="27" t="str">
        <f>RODIKLIAI!C11</f>
        <v>Ikimokestinis (EBT) pelningumas</v>
      </c>
      <c r="C11" s="139">
        <f>RODIKLIAI!D11</f>
        <v>0.4235084495670815</v>
      </c>
      <c r="D11" s="139">
        <f>RODIKLIAI!E11</f>
        <v>0.39017528673447305</v>
      </c>
      <c r="E11" s="139">
        <f>RODIKLIAI!F11</f>
        <v>0.53773611149748235</v>
      </c>
      <c r="F11" s="139">
        <f>RODIKLIAI!G11</f>
        <v>-0.53199521566868502</v>
      </c>
      <c r="H11" s="27">
        <v>6</v>
      </c>
      <c r="I11" s="27" t="s">
        <v>104</v>
      </c>
    </row>
    <row r="12" spans="2:15">
      <c r="B12" s="27" t="str">
        <f>RODIKLIAI!C12</f>
        <v>Grynasis pelningumas</v>
      </c>
      <c r="C12" s="139">
        <f>RODIKLIAI!D12</f>
        <v>0.36022717781675434</v>
      </c>
      <c r="D12" s="139">
        <f>RODIKLIAI!E12</f>
        <v>0.32874764274894119</v>
      </c>
      <c r="E12" s="139">
        <f>RODIKLIAI!F12</f>
        <v>0.45967674632097255</v>
      </c>
      <c r="F12" s="139">
        <f>RODIKLIAI!G12</f>
        <v>-0.45869776482021379</v>
      </c>
      <c r="H12" s="27">
        <v>7</v>
      </c>
      <c r="I12" s="27" t="s">
        <v>164</v>
      </c>
    </row>
    <row r="13" spans="2:15">
      <c r="B13" s="27" t="str">
        <f>RODIKLIAI!C13</f>
        <v>PELNINGUMAS. Turto, nuosavybės ir investicijų pelningumas.   Rodikliai pateikti procentine išraiška.</v>
      </c>
      <c r="C13" s="139">
        <f>RODIKLIAI!D13</f>
        <v>0</v>
      </c>
      <c r="D13" s="139">
        <f>RODIKLIAI!E13</f>
        <v>0</v>
      </c>
      <c r="E13" s="139">
        <f>RODIKLIAI!F13</f>
        <v>0</v>
      </c>
      <c r="F13" s="139">
        <f>RODIKLIAI!G13</f>
        <v>0</v>
      </c>
      <c r="H13" s="27">
        <v>8</v>
      </c>
      <c r="I13" s="27" t="s">
        <v>198</v>
      </c>
    </row>
    <row r="14" spans="2:15">
      <c r="B14" s="27" t="str">
        <f>RODIKLIAI!C14</f>
        <v>Pastovaus kapitalo pelningumas (ROCE)</v>
      </c>
      <c r="C14" s="139">
        <f>RODIKLIAI!D14</f>
        <v>0.21641110979040373</v>
      </c>
      <c r="D14" s="139">
        <f>RODIKLIAI!E14</f>
        <v>4.3073220631626254E-2</v>
      </c>
      <c r="E14" s="139">
        <f>RODIKLIAI!F14</f>
        <v>5.7445789725699435E-2</v>
      </c>
      <c r="F14" s="139">
        <f>RODIKLIAI!G14</f>
        <v>-3.3502294885173145E-2</v>
      </c>
      <c r="H14" s="27">
        <v>9</v>
      </c>
      <c r="I14" s="27" t="s">
        <v>199</v>
      </c>
    </row>
    <row r="15" spans="2:15">
      <c r="B15" s="27" t="str">
        <f>RODIKLIAI!C15</f>
        <v>Turto pelningumas (ROA)</v>
      </c>
      <c r="C15" s="139">
        <f>RODIKLIAI!D15</f>
        <v>0.10177370511660833</v>
      </c>
      <c r="D15" s="139">
        <f>RODIKLIAI!E15</f>
        <v>2.789670297382946E-2</v>
      </c>
      <c r="E15" s="139">
        <f>RODIKLIAI!F15</f>
        <v>4.3177197924233475E-2</v>
      </c>
      <c r="F15" s="139">
        <f>RODIKLIAI!G15</f>
        <v>-2.9330293231231791E-2</v>
      </c>
      <c r="H15" s="27">
        <v>10</v>
      </c>
      <c r="I15" s="27" t="s">
        <v>105</v>
      </c>
    </row>
    <row r="16" spans="2:15">
      <c r="B16" s="27" t="str">
        <f>RODIKLIAI!C16</f>
        <v>Investicijų pelningumas (ROI)</v>
      </c>
      <c r="C16" s="139">
        <f>RODIKLIAI!D16</f>
        <v>0.1708863267165894</v>
      </c>
      <c r="D16" s="139">
        <f>RODIKLIAI!E16</f>
        <v>3.1439400658707775E-2</v>
      </c>
      <c r="E16" s="139">
        <f>RODIKLIAI!F16</f>
        <v>4.5212394828647653E-2</v>
      </c>
      <c r="F16" s="139">
        <f>RODIKLIAI!G16</f>
        <v>-3.3788639285901118E-2</v>
      </c>
      <c r="H16" s="27">
        <v>11</v>
      </c>
      <c r="I16" s="27" t="s">
        <v>188</v>
      </c>
    </row>
    <row r="17" spans="2:9">
      <c r="B17" s="27" t="str">
        <f>RODIKLIAI!C17</f>
        <v>Nuosavybės pelningumas (ROE)</v>
      </c>
      <c r="C17" s="139">
        <f>RODIKLIAI!D17</f>
        <v>0.24463056794978447</v>
      </c>
      <c r="D17" s="139">
        <f>RODIKLIAI!E17</f>
        <v>3.3523216261628623E-2</v>
      </c>
      <c r="E17" s="139">
        <f>RODIKLIAI!F17</f>
        <v>4.9511299147245474E-2</v>
      </c>
      <c r="F17" s="139">
        <f>RODIKLIAI!G17</f>
        <v>-4.052719701197785E-2</v>
      </c>
      <c r="H17" s="27">
        <v>12</v>
      </c>
      <c r="I17" s="27" t="s">
        <v>189</v>
      </c>
    </row>
    <row r="18" spans="2:9">
      <c r="B18" s="27" t="str">
        <f>RODIKLIAI!C18</f>
        <v>APYVARTUMAS. Turto ir nuosavybė elementų apyvartumas.  Rodikliai pateikti kartais per periodą.</v>
      </c>
      <c r="C18" s="139">
        <f>RODIKLIAI!D18</f>
        <v>0</v>
      </c>
      <c r="D18" s="139">
        <f>RODIKLIAI!E18</f>
        <v>0</v>
      </c>
      <c r="E18" s="139">
        <f>RODIKLIAI!F18</f>
        <v>0</v>
      </c>
      <c r="F18" s="139">
        <f>RODIKLIAI!G18</f>
        <v>0</v>
      </c>
      <c r="H18" s="27">
        <v>13</v>
      </c>
      <c r="I18" s="27" t="s">
        <v>190</v>
      </c>
    </row>
    <row r="19" spans="2:9">
      <c r="B19" s="27" t="str">
        <f>RODIKLIAI!C19</f>
        <v>Turto</v>
      </c>
      <c r="C19" s="139">
        <f>RODIKLIAI!D19</f>
        <v>0.28252644826365675</v>
      </c>
      <c r="D19" s="139">
        <f>RODIKLIAI!E19</f>
        <v>8.4857499632731009E-2</v>
      </c>
      <c r="E19" s="139">
        <f>RODIKLIAI!F19</f>
        <v>9.3929480378989391E-2</v>
      </c>
      <c r="F19" s="139">
        <f>RODIKLIAI!G19</f>
        <v>6.394252486215575E-2</v>
      </c>
      <c r="H19" s="27">
        <v>14</v>
      </c>
      <c r="I19" s="27" t="s">
        <v>191</v>
      </c>
    </row>
    <row r="20" spans="2:9">
      <c r="B20" s="27" t="str">
        <f>RODIKLIAI!C20</f>
        <v>Ilgalaikio turto</v>
      </c>
      <c r="C20" s="139">
        <f>RODIKLIAI!D20</f>
        <v>0.32840829089446205</v>
      </c>
      <c r="D20" s="139">
        <f>RODIKLIAI!E20</f>
        <v>8.924738302956059E-2</v>
      </c>
      <c r="E20" s="139">
        <f>RODIKLIAI!F20</f>
        <v>9.8419408448621876E-2</v>
      </c>
      <c r="F20" s="139">
        <f>RODIKLIAI!G20</f>
        <v>6.5569190274173031E-2</v>
      </c>
      <c r="H20" s="27">
        <v>15</v>
      </c>
      <c r="I20" s="27" t="s">
        <v>204</v>
      </c>
    </row>
    <row r="21" spans="2:9">
      <c r="B21" s="27" t="str">
        <f>RODIKLIAI!C21</f>
        <v>Atsargų</v>
      </c>
      <c r="C21" s="139">
        <f>RODIKLIAI!D21</f>
        <v>3.4261561412232719</v>
      </c>
      <c r="D21" s="139">
        <f>RODIKLIAI!E21</f>
        <v>2.2517113519680549</v>
      </c>
      <c r="E21" s="139">
        <f>RODIKLIAI!F21</f>
        <v>2.9188278881778378</v>
      </c>
      <c r="F21" s="139">
        <f>RODIKLIAI!G21</f>
        <v>3.5448979591836736</v>
      </c>
      <c r="H21" s="27">
        <v>16</v>
      </c>
      <c r="I21" s="27" t="s">
        <v>418</v>
      </c>
    </row>
    <row r="22" spans="2:9">
      <c r="B22" s="27" t="str">
        <f>RODIKLIAI!C22</f>
        <v>Pirkėjų įsiskolinimo</v>
      </c>
      <c r="C22" s="139">
        <f>RODIKLIAI!D22</f>
        <v>5.4671232876712326</v>
      </c>
      <c r="D22" s="139">
        <f>RODIKLIAI!E22</f>
        <v>8.6535580524344571</v>
      </c>
      <c r="E22" s="139">
        <f>RODIKLIAI!F22</f>
        <v>14.304417031436531</v>
      </c>
      <c r="F22" s="139">
        <f>RODIKLIAI!G22</f>
        <v>6.7920792079207919</v>
      </c>
      <c r="H22" s="27">
        <v>17</v>
      </c>
      <c r="I22" s="27" t="s">
        <v>205</v>
      </c>
    </row>
    <row r="23" spans="2:9">
      <c r="B23" s="27" t="str">
        <f>RODIKLIAI!C23</f>
        <v>Skolų tiekėjams</v>
      </c>
      <c r="C23" s="139">
        <f>RODIKLIAI!D23</f>
        <v>4.3269834624241152</v>
      </c>
      <c r="D23" s="139">
        <f>RODIKLIAI!E23</f>
        <v>1.820267465990316</v>
      </c>
      <c r="E23" s="139">
        <f>RODIKLIAI!F23</f>
        <v>3.1022015392876319</v>
      </c>
      <c r="F23" s="139">
        <f>RODIKLIAI!G23</f>
        <v>2.3074538745387452</v>
      </c>
      <c r="H23" s="27">
        <v>18</v>
      </c>
      <c r="I23" s="27" t="s">
        <v>208</v>
      </c>
    </row>
    <row r="24" spans="2:9">
      <c r="B24" s="27" t="str">
        <f>RODIKLIAI!C24</f>
        <v>Apyvartinio kapitalo apyvartumas</v>
      </c>
      <c r="C24" s="139">
        <f>RODIKLIAI!D24</f>
        <v>-1.0672391252674114</v>
      </c>
      <c r="D24" s="139">
        <f>RODIKLIAI!E24</f>
        <v>-1.3364319947116179</v>
      </c>
      <c r="E24" s="139">
        <f>RODIKLIAI!F24</f>
        <v>154.94396551724137</v>
      </c>
      <c r="F24" s="139">
        <f>RODIKLIAI!G24</f>
        <v>-0.59681449094316052</v>
      </c>
      <c r="H24" s="27">
        <v>19</v>
      </c>
      <c r="I24" s="27" t="s">
        <v>237</v>
      </c>
    </row>
    <row r="25" spans="2:9">
      <c r="B25" s="27" t="str">
        <f>RODIKLIAI!C25</f>
        <v>APYVARTUMAS. Pinigų ciklas. Rodikliai pateikti išreiškus dydžius dienomis.</v>
      </c>
      <c r="C25" s="139">
        <f>RODIKLIAI!D25</f>
        <v>0</v>
      </c>
      <c r="D25" s="139">
        <f>RODIKLIAI!E25</f>
        <v>0</v>
      </c>
      <c r="E25" s="139">
        <f>RODIKLIAI!F25</f>
        <v>0</v>
      </c>
      <c r="F25" s="139">
        <f>RODIKLIAI!G25</f>
        <v>0</v>
      </c>
      <c r="H25" s="27">
        <v>20</v>
      </c>
      <c r="I25" s="27" t="s">
        <v>413</v>
      </c>
    </row>
    <row r="26" spans="2:9">
      <c r="B26" s="27" t="str">
        <f>RODIKLIAI!C26</f>
        <v>Pinigų ciklas</v>
      </c>
      <c r="C26" s="139">
        <f>RODIKLIAI!D26</f>
        <v>88.941719497800847</v>
      </c>
      <c r="D26" s="139">
        <f>RODIKLIAI!E26</f>
        <v>3.7581293636602027</v>
      </c>
      <c r="E26" s="139">
        <f>RODIKLIAI!F26</f>
        <v>32.908412475745848</v>
      </c>
      <c r="F26" s="139">
        <f>RODIKLIAI!G26</f>
        <v>-1.4790612629074644</v>
      </c>
      <c r="H26" s="27">
        <v>21</v>
      </c>
      <c r="I26" s="27" t="s">
        <v>165</v>
      </c>
    </row>
    <row r="27" spans="2:9">
      <c r="B27" s="27" t="str">
        <f>RODIKLIAI!C27</f>
        <v>Atsargų apyvartumas</v>
      </c>
      <c r="C27" s="139">
        <f>RODIKLIAI!D27</f>
        <v>106.53338171262699</v>
      </c>
      <c r="D27" s="139">
        <f>RODIKLIAI!E27</f>
        <v>162.0989296345557</v>
      </c>
      <c r="E27" s="139">
        <f>RODIKLIAI!F27</f>
        <v>125.05019616893607</v>
      </c>
      <c r="F27" s="139">
        <f>RODIKLIAI!G27</f>
        <v>102.96488198042601</v>
      </c>
      <c r="H27" s="27">
        <v>22</v>
      </c>
      <c r="I27" s="27" t="s">
        <v>184</v>
      </c>
    </row>
    <row r="28" spans="2:9">
      <c r="B28" s="27" t="str">
        <f>RODIKLIAI!C28</f>
        <v>Pirkėjų įsiskolinimo padengimas</v>
      </c>
      <c r="C28" s="139">
        <f>RODIKLIAI!D28</f>
        <v>66.762716111250313</v>
      </c>
      <c r="D28" s="139">
        <f>RODIKLIAI!E28</f>
        <v>42.179181995239126</v>
      </c>
      <c r="E28" s="139">
        <f>RODIKLIAI!F28</f>
        <v>25.516593874314967</v>
      </c>
      <c r="F28" s="139">
        <f>RODIKLIAI!G28</f>
        <v>53.739067055393583</v>
      </c>
      <c r="H28" s="27">
        <v>23</v>
      </c>
      <c r="I28" s="27" t="s">
        <v>185</v>
      </c>
    </row>
    <row r="29" spans="2:9">
      <c r="B29" s="27" t="str">
        <f>RODIKLIAI!C29</f>
        <v>Tiekėjų sąskaitų apmokėjimas</v>
      </c>
      <c r="C29" s="139">
        <f>RODIKLIAI!D29</f>
        <v>84.354378326076443</v>
      </c>
      <c r="D29" s="139">
        <f>RODIKLIAI!E29</f>
        <v>200.51998226613463</v>
      </c>
      <c r="E29" s="139">
        <f>RODIKLIAI!F29</f>
        <v>117.6583775675052</v>
      </c>
      <c r="F29" s="139">
        <f>RODIKLIAI!G29</f>
        <v>158.18301029872705</v>
      </c>
      <c r="H29" s="27">
        <v>24</v>
      </c>
      <c r="I29" s="27" t="s">
        <v>186</v>
      </c>
    </row>
    <row r="30" spans="2:9">
      <c r="B30" s="27" t="str">
        <f>RODIKLIAI!C30</f>
        <v>Veiklos ciklas</v>
      </c>
      <c r="C30" s="139">
        <f>RODIKLIAI!D30</f>
        <v>173.29609782387729</v>
      </c>
      <c r="D30" s="139">
        <f>RODIKLIAI!E30</f>
        <v>204.27811162979484</v>
      </c>
      <c r="E30" s="139">
        <f>RODIKLIAI!F30</f>
        <v>150.56679004325105</v>
      </c>
      <c r="F30" s="139">
        <f>RODIKLIAI!G30</f>
        <v>156.70394903581959</v>
      </c>
      <c r="H30" s="27">
        <v>25</v>
      </c>
      <c r="I30" s="27" t="s">
        <v>197</v>
      </c>
    </row>
    <row r="31" spans="2:9">
      <c r="B31" s="27" t="str">
        <f>RODIKLIAI!C31</f>
        <v>LIKVIDUMAS. Rodikliai pateiktis kaip dydžių santykis - koeficientas.</v>
      </c>
      <c r="C31" s="139">
        <f>RODIKLIAI!D31</f>
        <v>0</v>
      </c>
      <c r="D31" s="139">
        <f>RODIKLIAI!E31</f>
        <v>0</v>
      </c>
      <c r="E31" s="139">
        <f>RODIKLIAI!F31</f>
        <v>0</v>
      </c>
      <c r="F31" s="139">
        <f>RODIKLIAI!G31</f>
        <v>0</v>
      </c>
      <c r="H31" s="27">
        <v>26</v>
      </c>
      <c r="I31" s="27" t="s">
        <v>140</v>
      </c>
    </row>
    <row r="32" spans="2:9">
      <c r="B32" s="27" t="str">
        <f>RODIKLIAI!C32</f>
        <v>Einamojo likvidumo</v>
      </c>
      <c r="C32" s="139">
        <f>RODIKLIAI!D32</f>
        <v>0.34544322999727722</v>
      </c>
      <c r="D32" s="139">
        <f>RODIKLIAI!E32</f>
        <v>0.43651347953624808</v>
      </c>
      <c r="E32" s="139">
        <f>RODIKLIAI!F32</f>
        <v>1.0134672316712139</v>
      </c>
      <c r="F32" s="139">
        <f>RODIKLIAI!G32</f>
        <v>0.18801622953195188</v>
      </c>
      <c r="H32" s="27">
        <v>27</v>
      </c>
      <c r="I32" s="27" t="s">
        <v>141</v>
      </c>
    </row>
    <row r="33" spans="2:9">
      <c r="B33" s="27" t="str">
        <f>RODIKLIAI!C33</f>
        <v>Kritinio likvidumo</v>
      </c>
      <c r="C33" s="139">
        <f>RODIKLIAI!D33</f>
        <v>0.22674938737407133</v>
      </c>
      <c r="D33" s="139">
        <f>RODIKLIAI!E33</f>
        <v>0.26898542626996319</v>
      </c>
      <c r="E33" s="139">
        <f>RODIKLIAI!F33</f>
        <v>0.66047483601323509</v>
      </c>
      <c r="F33" s="139">
        <f>RODIKLIAI!G33</f>
        <v>7.6728010433270544E-2</v>
      </c>
      <c r="H33" s="27">
        <v>28</v>
      </c>
      <c r="I33" s="27" t="s">
        <v>142</v>
      </c>
    </row>
    <row r="34" spans="2:9">
      <c r="B34" s="27" t="str">
        <f>RODIKLIAI!C34</f>
        <v>Absoliutaus likvidumo</v>
      </c>
      <c r="C34" s="139">
        <f>RODIKLIAI!D34</f>
        <v>3.0339569800458984E-2</v>
      </c>
      <c r="D34" s="139">
        <f>RODIKLIAI!E34</f>
        <v>2.28151045304279E-3</v>
      </c>
      <c r="E34" s="139">
        <f>RODIKLIAI!F34</f>
        <v>1.4337957856852615E-2</v>
      </c>
      <c r="F34" s="139">
        <f>RODIKLIAI!G34</f>
        <v>5.6151282422837274E-4</v>
      </c>
      <c r="H34" s="27">
        <v>29</v>
      </c>
      <c r="I34" s="27" t="s">
        <v>143</v>
      </c>
    </row>
    <row r="35" spans="2:9">
      <c r="B35" s="27" t="str">
        <f>RODIKLIAI!C35</f>
        <v>MOKUMAS. Trumpalaikis mokumas.   Rodikliai pateiktis kaip dydžių santykis - koeficientas.</v>
      </c>
      <c r="C35" s="139">
        <f>RODIKLIAI!D35</f>
        <v>0</v>
      </c>
      <c r="D35" s="139">
        <f>RODIKLIAI!E35</f>
        <v>0</v>
      </c>
      <c r="E35" s="139">
        <f>RODIKLIAI!F35</f>
        <v>0</v>
      </c>
      <c r="F35" s="139">
        <f>RODIKLIAI!G35</f>
        <v>0</v>
      </c>
      <c r="H35" s="27">
        <v>30</v>
      </c>
      <c r="I35" s="27" t="s">
        <v>106</v>
      </c>
    </row>
    <row r="36" spans="2:9">
      <c r="B36" s="27" t="str">
        <f>RODIKLIAI!C36</f>
        <v>Trumpalaikio įsiskolinimo</v>
      </c>
      <c r="C36" s="139">
        <f>RODIKLIAI!D36</f>
        <v>0.40443622920517558</v>
      </c>
      <c r="D36" s="139">
        <f>RODIKLIAI!E36</f>
        <v>0.11268337215891204</v>
      </c>
      <c r="E36" s="139">
        <f>RODIKLIAI!F36</f>
        <v>4.5014136325391557E-2</v>
      </c>
      <c r="F36" s="139">
        <f>RODIKLIAI!G36</f>
        <v>0.13194807926253624</v>
      </c>
      <c r="H36" s="27">
        <v>31</v>
      </c>
      <c r="I36" s="27" t="s">
        <v>342</v>
      </c>
    </row>
    <row r="37" spans="2:9">
      <c r="B37" s="27" t="str">
        <f>RODIKLIAI!C37</f>
        <v>Apyvartinio kapitalo</v>
      </c>
      <c r="C37" s="139">
        <f>RODIKLIAI!D37</f>
        <v>-0.26472647186062059</v>
      </c>
      <c r="D37" s="139">
        <f>RODIKLIAI!E37</f>
        <v>-6.3495561291947361E-2</v>
      </c>
      <c r="E37" s="139">
        <f>RODIKLIAI!F37</f>
        <v>6.0621580237364843E-4</v>
      </c>
      <c r="F37" s="139">
        <f>RODIKLIAI!G37</f>
        <v>-0.10713969890561105</v>
      </c>
      <c r="H37" s="27">
        <v>32</v>
      </c>
      <c r="I37" s="27" t="s">
        <v>416</v>
      </c>
    </row>
    <row r="38" spans="2:9">
      <c r="B38" s="27" t="str">
        <f>RODIKLIAI!C38</f>
        <v>Palūkanų padengimo</v>
      </c>
      <c r="C38" s="139">
        <f>RODIKLIAI!D38</f>
        <v>17.943781942078363</v>
      </c>
      <c r="D38" s="139">
        <f>RODIKLIAI!E38</f>
        <v>8.9507186858316228</v>
      </c>
      <c r="E38" s="139">
        <f>RODIKLIAI!F38</f>
        <v>13.642642642642643</v>
      </c>
      <c r="F38" s="139">
        <f>RODIKLIAI!G38</f>
        <v>-4.8435835351089587</v>
      </c>
      <c r="H38" s="27">
        <v>33</v>
      </c>
      <c r="I38" s="27" t="s">
        <v>193</v>
      </c>
    </row>
    <row r="39" spans="2:9">
      <c r="B39" s="27" t="str">
        <f>RODIKLIAI!C39</f>
        <v>Manevringumo</v>
      </c>
      <c r="C39" s="139">
        <f>RODIKLIAI!D39</f>
        <v>0.33581638054904334</v>
      </c>
      <c r="D39" s="139">
        <f>RODIKLIAI!E39</f>
        <v>5.9108548514720395E-2</v>
      </c>
      <c r="E39" s="139">
        <f>RODIKLIAI!F39</f>
        <v>5.2312864428211016E-2</v>
      </c>
      <c r="F39" s="139">
        <f>RODIKLIAI!G39</f>
        <v>3.4279033978514506E-2</v>
      </c>
      <c r="H39" s="27">
        <v>34</v>
      </c>
      <c r="I39" s="27" t="s">
        <v>173</v>
      </c>
    </row>
    <row r="40" spans="2:9">
      <c r="B40" s="27" t="str">
        <f>RODIKLIAI!C40</f>
        <v>MOKUMAS. Ilgalaikis mokumas.     Rodikliai pateiktis kaip dydžių santykis - koeficientas.</v>
      </c>
      <c r="C40" s="139">
        <f>RODIKLIAI!D40</f>
        <v>0</v>
      </c>
      <c r="D40" s="139">
        <f>RODIKLIAI!E40</f>
        <v>0</v>
      </c>
      <c r="E40" s="139">
        <f>RODIKLIAI!F40</f>
        <v>0</v>
      </c>
      <c r="F40" s="139">
        <f>RODIKLIAI!G40</f>
        <v>0</v>
      </c>
      <c r="H40" s="27">
        <v>35</v>
      </c>
      <c r="I40" s="27" t="s">
        <v>215</v>
      </c>
    </row>
    <row r="41" spans="2:9">
      <c r="B41" s="27" t="str">
        <f>RODIKLIAI!C41</f>
        <v>Bendrasis skolų</v>
      </c>
      <c r="C41" s="139">
        <f>RODIKLIAI!D41</f>
        <v>0.58396979588626263</v>
      </c>
      <c r="D41" s="139">
        <f>RODIKLIAI!E41</f>
        <v>0.16783930407773509</v>
      </c>
      <c r="E41" s="139">
        <f>RODIKLIAI!F41</f>
        <v>0.12793243829402512</v>
      </c>
      <c r="F41" s="139">
        <f>RODIKLIAI!G41</f>
        <v>0.27628122856453169</v>
      </c>
      <c r="H41" s="27">
        <v>36</v>
      </c>
      <c r="I41" s="27" t="s">
        <v>391</v>
      </c>
    </row>
    <row r="42" spans="2:9">
      <c r="B42" s="27" t="str">
        <f>RODIKLIAI!C42</f>
        <v>Pastovaus mokumo</v>
      </c>
      <c r="C42" s="139">
        <f>RODIKLIAI!D42</f>
        <v>0.7124173322737497</v>
      </c>
      <c r="D42" s="139">
        <f>RODIKLIAI!E42</f>
        <v>4.9580799949983589</v>
      </c>
      <c r="E42" s="139">
        <f>RODIKLIAI!F42</f>
        <v>6.8166258169934641</v>
      </c>
      <c r="F42" s="139">
        <f>RODIKLIAI!G42</f>
        <v>2.619500337376079</v>
      </c>
      <c r="H42" s="27">
        <v>37</v>
      </c>
      <c r="I42" s="27" t="s">
        <v>393</v>
      </c>
    </row>
    <row r="43" spans="2:9">
      <c r="B43" s="27" t="str">
        <f>RODIKLIAI!C43</f>
        <v>Skolų santykis su EBITDA</v>
      </c>
      <c r="C43" s="139">
        <f>RODIKLIAI!D43</f>
        <v>3.5243045666002089</v>
      </c>
      <c r="D43" s="139">
        <f>RODIKLIAI!E43</f>
        <v>3.6693622390456526</v>
      </c>
      <c r="E43" s="139">
        <f>RODIKLIAI!F43</f>
        <v>2.1554039181157827</v>
      </c>
      <c r="F43" s="139">
        <f>RODIKLIAI!G43</f>
        <v>-11.55748850229954</v>
      </c>
      <c r="H43" s="27">
        <v>38</v>
      </c>
      <c r="I43" s="27" t="s">
        <v>394</v>
      </c>
    </row>
    <row r="44" spans="2:9">
      <c r="B44" s="27" t="str">
        <f>RODIKLIAI!C44</f>
        <v>STABILUMAS. Auksinė balanso taisyklė.  Rodikliai pateiktis kaip dydžių santykis - koeficientas.</v>
      </c>
      <c r="C44" s="139">
        <f>RODIKLIAI!D44</f>
        <v>0</v>
      </c>
      <c r="D44" s="139">
        <f>RODIKLIAI!E44</f>
        <v>0</v>
      </c>
      <c r="E44" s="139">
        <f>RODIKLIAI!F44</f>
        <v>0</v>
      </c>
      <c r="F44" s="139">
        <f>RODIKLIAI!G44</f>
        <v>0</v>
      </c>
      <c r="H44" s="27">
        <v>39</v>
      </c>
      <c r="I44" s="27" t="s">
        <v>395</v>
      </c>
    </row>
    <row r="45" spans="2:9">
      <c r="B45" s="27" t="str">
        <f>RODIKLIAI!C45</f>
        <v>"Auksinė" finansavimo taisyklė</v>
      </c>
      <c r="C45" s="139">
        <f>RODIKLIAI!D45</f>
        <v>1.4444972727392791</v>
      </c>
      <c r="D45" s="139">
        <f>RODIKLIAI!E45</f>
        <v>1.0715590797012755</v>
      </c>
      <c r="E45" s="139">
        <f>RODIKLIAI!F45</f>
        <v>0.99936520965866338</v>
      </c>
      <c r="F45" s="139">
        <f>RODIKLIAI!G45</f>
        <v>1.1234254499599394</v>
      </c>
      <c r="H45" s="27">
        <v>40</v>
      </c>
      <c r="I45" s="27" t="s">
        <v>171</v>
      </c>
    </row>
    <row r="46" spans="2:9">
      <c r="B46" s="27" t="str">
        <f>RODIKLIAI!C46</f>
        <v>"Auksinė" turto taisyklė</v>
      </c>
      <c r="C46" s="139">
        <f>RODIKLIAI!D46</f>
        <v>0.48359284284055482</v>
      </c>
      <c r="D46" s="139">
        <f>RODIKLIAI!E46</f>
        <v>0.87521037848814431</v>
      </c>
      <c r="E46" s="139">
        <f>RODIKLIAI!F46</f>
        <v>0.91375330944056421</v>
      </c>
      <c r="F46" s="139">
        <f>RODIKLIAI!G46</f>
        <v>0.74212981003708089</v>
      </c>
      <c r="H46" s="27">
        <v>41</v>
      </c>
      <c r="I46" s="27" t="s">
        <v>111</v>
      </c>
    </row>
    <row r="47" spans="2:9">
      <c r="B47" s="27" t="str">
        <f>RODIKLIAI!C47</f>
        <v>"Auksinė" rizikos taisyklė</v>
      </c>
      <c r="C47" s="139">
        <f>RODIKLIAI!D47</f>
        <v>0.7124173322737497</v>
      </c>
      <c r="D47" s="139">
        <f>RODIKLIAI!E47</f>
        <v>4.9580799949983589</v>
      </c>
      <c r="E47" s="139">
        <f>RODIKLIAI!F47</f>
        <v>6.8166258169934641</v>
      </c>
      <c r="F47" s="139">
        <f>RODIKLIAI!G47</f>
        <v>2.619500337376079</v>
      </c>
      <c r="H47" s="27">
        <v>42</v>
      </c>
      <c r="I47" s="27" t="s">
        <v>388</v>
      </c>
    </row>
    <row r="48" spans="2:9">
      <c r="B48" s="27" t="str">
        <f>RODIKLIAI!C48</f>
        <v>"Auksinė" proporcijos taisyklė</v>
      </c>
      <c r="C48" s="139" t="str">
        <f>RODIKLIAI!D48</f>
        <v>N/A</v>
      </c>
      <c r="D48" s="139">
        <f>RODIKLIAI!E48</f>
        <v>-70.847984322508395</v>
      </c>
      <c r="E48" s="139">
        <f>RODIKLIAI!F48</f>
        <v>0.7780555555555555</v>
      </c>
      <c r="F48" s="139">
        <f>RODIKLIAI!G48</f>
        <v>-4.6539758511911238</v>
      </c>
      <c r="H48" s="27">
        <v>43</v>
      </c>
      <c r="I48" s="27" t="s">
        <v>389</v>
      </c>
    </row>
    <row r="49" spans="2:9">
      <c r="B49" s="27" t="str">
        <f>RODIKLIAI!C49</f>
        <v>STABILUMAS.  Rodikliai pateiktis kaip dydžių santykis - koeficientas.</v>
      </c>
      <c r="C49" s="139">
        <f>RODIKLIAI!D49</f>
        <v>0</v>
      </c>
      <c r="D49" s="139">
        <f>RODIKLIAI!E49</f>
        <v>0</v>
      </c>
      <c r="E49" s="139">
        <f>RODIKLIAI!F49</f>
        <v>0</v>
      </c>
      <c r="F49" s="139">
        <f>RODIKLIAI!G49</f>
        <v>0</v>
      </c>
      <c r="H49" s="27">
        <v>44</v>
      </c>
      <c r="I49" s="27" t="s">
        <v>390</v>
      </c>
    </row>
    <row r="50" spans="2:9">
      <c r="B50" s="27" t="str">
        <f>RODIKLIAI!C50</f>
        <v>Finansinės priklausomybės</v>
      </c>
      <c r="C50" s="139">
        <f>RODIKLIAI!D50</f>
        <v>2.4036716327610983</v>
      </c>
      <c r="D50" s="139">
        <f>RODIKLIAI!E50</f>
        <v>1.201690977355909</v>
      </c>
      <c r="E50" s="139">
        <f>RODIKLIAI!F50</f>
        <v>1.146700145621468</v>
      </c>
      <c r="F50" s="139">
        <f>RODIKLIAI!G50</f>
        <v>1.3817521936270059</v>
      </c>
      <c r="H50" s="27">
        <v>45</v>
      </c>
      <c r="I50" s="27" t="s">
        <v>386</v>
      </c>
    </row>
    <row r="51" spans="2:9">
      <c r="B51" s="27" t="str">
        <f>RODIKLIAI!C51</f>
        <v>Finansinis svertas</v>
      </c>
      <c r="C51" s="139">
        <f>RODIKLIAI!D51</f>
        <v>1.4036716327610981</v>
      </c>
      <c r="D51" s="139">
        <f>RODIKLIAI!E51</f>
        <v>0.20169097735590913</v>
      </c>
      <c r="E51" s="139">
        <f>RODIKLIAI!F51</f>
        <v>0.14670014562146808</v>
      </c>
      <c r="F51" s="139">
        <f>RODIKLIAI!G51</f>
        <v>0.3817521936270058</v>
      </c>
      <c r="H51" s="27">
        <v>46</v>
      </c>
      <c r="I51" s="27" t="s">
        <v>387</v>
      </c>
    </row>
    <row r="52" spans="2:9">
      <c r="B52" s="27" t="str">
        <f>RODIKLIAI!C52</f>
        <v>VERTĖ. Rodiklių dydžiai pateikti litais.</v>
      </c>
      <c r="C52" s="139">
        <f>RODIKLIAI!D52</f>
        <v>0</v>
      </c>
      <c r="D52" s="139">
        <f>RODIKLIAI!E52</f>
        <v>0</v>
      </c>
      <c r="E52" s="139">
        <f>RODIKLIAI!F52</f>
        <v>0</v>
      </c>
      <c r="F52" s="139">
        <f>RODIKLIAI!G52</f>
        <v>0</v>
      </c>
      <c r="H52" s="27">
        <v>47</v>
      </c>
      <c r="I52" s="27" t="s">
        <v>346</v>
      </c>
    </row>
    <row r="53" spans="2:9">
      <c r="B53" s="27" t="str">
        <f>RODIKLIAI!C53</f>
        <v>Akcijos buhalterinė vertė, Lt</v>
      </c>
      <c r="C53" s="139">
        <f>RODIKLIAI!D53</f>
        <v>105.78400000000001</v>
      </c>
      <c r="D53" s="139">
        <f>RODIKLIAI!E53</f>
        <v>634.42600000000004</v>
      </c>
      <c r="E53" s="139">
        <f>RODIKLIAI!F53</f>
        <v>667.48400000000004</v>
      </c>
      <c r="F53" s="139">
        <f>RODIKLIAI!G53</f>
        <v>605.61800000000005</v>
      </c>
      <c r="H53" s="27">
        <v>48</v>
      </c>
      <c r="I53" s="27" t="s">
        <v>347</v>
      </c>
    </row>
    <row r="54" spans="2:9">
      <c r="B54" s="27" t="str">
        <f>RODIKLIAI!C54</f>
        <v>Grynasis pelnas vienai akcijai, Lt</v>
      </c>
      <c r="C54" s="139">
        <f>RODIKLIAI!D54</f>
        <v>25.878</v>
      </c>
      <c r="D54" s="139">
        <f>RODIKLIAI!E54</f>
        <v>21.268000000000001</v>
      </c>
      <c r="E54" s="139">
        <f>RODIKLIAI!F54</f>
        <v>33.048000000000002</v>
      </c>
      <c r="F54" s="139">
        <f>RODIKLIAI!G54</f>
        <v>-24.544</v>
      </c>
      <c r="H54" s="27">
        <v>49</v>
      </c>
      <c r="I54" s="27" t="s">
        <v>260</v>
      </c>
    </row>
    <row r="55" spans="2:9">
      <c r="B55" s="27" t="str">
        <f>RODIKLIAI!C55</f>
        <v>Veiklos pelnas 1-ai akcijai, Lt</v>
      </c>
      <c r="C55" s="139">
        <f>RODIKLIAI!D55</f>
        <v>32.771999999999998</v>
      </c>
      <c r="D55" s="139">
        <f>RODIKLIAI!E55</f>
        <v>29.138000000000002</v>
      </c>
      <c r="E55" s="139">
        <f>RODIKLIAI!F55</f>
        <v>41.99</v>
      </c>
      <c r="F55" s="139">
        <f>RODIKLIAI!G55</f>
        <v>-24.335999999999999</v>
      </c>
    </row>
    <row r="56" spans="2:9">
      <c r="B56" s="27" t="str">
        <f>RODIKLIAI!C56</f>
        <v>VEIKLOS EFEKTYVUMAS. Rodiklių dydžiai pateikti litais.</v>
      </c>
      <c r="C56" s="139">
        <f>RODIKLIAI!D56</f>
        <v>0</v>
      </c>
      <c r="D56" s="139">
        <f>RODIKLIAI!E56</f>
        <v>0</v>
      </c>
      <c r="E56" s="139">
        <f>RODIKLIAI!F56</f>
        <v>0</v>
      </c>
      <c r="F56" s="139">
        <f>RODIKLIAI!G56</f>
        <v>0</v>
      </c>
    </row>
    <row r="57" spans="2:9">
      <c r="B57" s="27" t="str">
        <f>RODIKLIAI!C57</f>
        <v>Grynasis pelnas vienam darbuotojui, Lt</v>
      </c>
      <c r="C57" s="139">
        <f>RODIKLIAI!D57</f>
        <v>62.206730769230766</v>
      </c>
      <c r="D57" s="139">
        <f>RODIKLIAI!E57</f>
        <v>52.905472636815922</v>
      </c>
      <c r="E57" s="139">
        <f>RODIKLIAI!F57</f>
        <v>86.0625</v>
      </c>
      <c r="F57" s="139">
        <f>RODIKLIAI!G57</f>
        <v>-64.931216931216937</v>
      </c>
    </row>
    <row r="58" spans="2:9">
      <c r="B58" s="27" t="str">
        <f>RODIKLIAI!C58</f>
        <v>Pardavimai vienam darbuotojui, Lt</v>
      </c>
      <c r="C58" s="139">
        <f>RODIKLIAI!D58</f>
        <v>172.6875</v>
      </c>
      <c r="D58" s="139">
        <f>RODIKLIAI!E58</f>
        <v>160.93034825870646</v>
      </c>
      <c r="E58" s="139">
        <f>RODIKLIAI!F58</f>
        <v>187.22395833333334</v>
      </c>
      <c r="F58" s="139">
        <f>RODIKLIAI!G58</f>
        <v>141.55555555555554</v>
      </c>
    </row>
    <row r="59" spans="2:9">
      <c r="B59" s="27" t="str">
        <f>RODIKLIAI!C59</f>
        <v>BANKROTO TIKIMYBĖ. Rodikliai pateiktis kaip dydžių santykis - koeficientas.</v>
      </c>
      <c r="C59" s="139">
        <f>RODIKLIAI!D59</f>
        <v>0</v>
      </c>
      <c r="D59" s="139">
        <f>RODIKLIAI!E59</f>
        <v>0</v>
      </c>
      <c r="E59" s="139">
        <f>RODIKLIAI!F59</f>
        <v>0</v>
      </c>
      <c r="F59" s="139">
        <f>RODIKLIAI!G59</f>
        <v>0</v>
      </c>
    </row>
    <row r="60" spans="2:9">
      <c r="B60" s="27" t="str">
        <f>RODIKLIAI!C60</f>
        <v>Įmonėms nekotiruojamoms biržoje (Altmano)</v>
      </c>
      <c r="C60" s="139">
        <f>RODIKLIAI!D60</f>
        <v>0.93269268546208162</v>
      </c>
      <c r="D60" s="139">
        <f>RODIKLIAI!E60</f>
        <v>2.3017403155638996</v>
      </c>
      <c r="E60" s="139">
        <f>RODIKLIAI!F60</f>
        <v>3.2276549692301417</v>
      </c>
      <c r="F60" s="139">
        <f>RODIKLIAI!G60</f>
        <v>1.0228138191220881</v>
      </c>
    </row>
    <row r="61" spans="2:9">
      <c r="B61" s="27" t="str">
        <f>RODIKLIAI!C61</f>
        <v>apyvartinio kapitalo ir turto santykis</v>
      </c>
      <c r="C61" s="139">
        <f>RODIKLIAI!D61</f>
        <v>-0.18980888032406495</v>
      </c>
      <c r="D61" s="139">
        <f>RODIKLIAI!E61</f>
        <v>-4.5526317446326257E-2</v>
      </c>
      <c r="E61" s="139">
        <f>RODIKLIAI!F61</f>
        <v>4.3465673030190592E-4</v>
      </c>
      <c r="F61" s="139">
        <f>RODIKLIAI!G61</f>
        <v>-7.6819164115323121E-2</v>
      </c>
    </row>
    <row r="62" spans="2:9">
      <c r="B62" s="27" t="str">
        <f>RODIKLIAI!C62</f>
        <v>nepaskirstyto pelno ir turto santykis</v>
      </c>
      <c r="C62" s="139">
        <f>RODIKLIAI!D62</f>
        <v>0.17041265583828213</v>
      </c>
      <c r="D62" s="139">
        <f>RODIKLIAI!E62</f>
        <v>7.7569230204201561E-2</v>
      </c>
      <c r="E62" s="139">
        <f>RODIKLIAI!F62</f>
        <v>0.11384532351542453</v>
      </c>
      <c r="F62" s="139">
        <f>RODIKLIAI!G62</f>
        <v>4.1511212766516807E-2</v>
      </c>
    </row>
    <row r="63" spans="2:9">
      <c r="B63" s="27" t="str">
        <f>RODIKLIAI!C63</f>
        <v>pelno prieš apmokestinimą ir turto santykis</v>
      </c>
      <c r="C63" s="139">
        <f>RODIKLIAI!D63</f>
        <v>0.371759814370551</v>
      </c>
      <c r="D63" s="139">
        <f>RODIKLIAI!E63</f>
        <v>0.10287059277214633</v>
      </c>
      <c r="E63" s="139">
        <f>RODIKLIAI!F63</f>
        <v>0.15693231287006601</v>
      </c>
      <c r="F63" s="139">
        <f>RODIKLIAI!G63</f>
        <v>-0.1056911834649038</v>
      </c>
    </row>
    <row r="64" spans="2:9">
      <c r="B64" s="27" t="str">
        <f>RODIKLIAI!C64</f>
        <v>nuosavo kapitalo ir skolų santykis</v>
      </c>
      <c r="C64" s="139">
        <f>RODIKLIAI!D64</f>
        <v>0.29921527955497484</v>
      </c>
      <c r="D64" s="139">
        <f>RODIKLIAI!E64</f>
        <v>2.0823935978993107</v>
      </c>
      <c r="E64" s="139">
        <f>RODIKLIAI!F64</f>
        <v>2.8629828431372548</v>
      </c>
      <c r="F64" s="139">
        <f>RODIKLIAI!G64</f>
        <v>1.1001901416979532</v>
      </c>
    </row>
    <row r="65" spans="2:6">
      <c r="B65" s="27" t="str">
        <f>RODIKLIAI!C65</f>
        <v>pardavimų ir turto santykis</v>
      </c>
      <c r="C65" s="139">
        <f>RODIKLIAI!D65</f>
        <v>0.28111381602233848</v>
      </c>
      <c r="D65" s="139">
        <f>RODIKLIAI!E65</f>
        <v>8.4433212134567351E-2</v>
      </c>
      <c r="E65" s="139">
        <f>RODIKLIAI!F65</f>
        <v>9.345983297709444E-2</v>
      </c>
      <c r="F65" s="139">
        <f>RODIKLIAI!G65</f>
        <v>6.3622812237844967E-2</v>
      </c>
    </row>
    <row r="66" spans="2:6">
      <c r="B66" s="27" t="str">
        <f>RODIKLIAI!C66</f>
        <v>Individualioms ir paslaugų įmonėms (Altmano)</v>
      </c>
      <c r="C66" s="139">
        <f>RODIKLIAI!D66</f>
        <v>0.47139384446104016</v>
      </c>
      <c r="D66" s="139">
        <f>RODIKLIAI!E66</f>
        <v>5.3105021378362753</v>
      </c>
      <c r="E66" s="139">
        <f>RODIKLIAI!F66</f>
        <v>7.9390330076293942</v>
      </c>
      <c r="F66" s="139">
        <f>RODIKLIAI!G66</f>
        <v>1.9788155110778232</v>
      </c>
    </row>
    <row r="67" spans="2:6">
      <c r="B67" s="27" t="str">
        <f>RODIKLIAI!C67</f>
        <v>apyvartinio kapitalo ir turto santykis</v>
      </c>
      <c r="C67" s="139">
        <f>RODIKLIAI!D67</f>
        <v>-1.736605655405671</v>
      </c>
      <c r="D67" s="139">
        <f>RODIKLIAI!E67</f>
        <v>-0.41653088207517469</v>
      </c>
      <c r="E67" s="139">
        <f>RODIKLIAI!F67</f>
        <v>3.9767756635711339E-3</v>
      </c>
      <c r="F67" s="139">
        <f>RODIKLIAI!G67</f>
        <v>-0.70283642482080844</v>
      </c>
    </row>
    <row r="68" spans="2:6">
      <c r="B68" s="27" t="str">
        <f>RODIKLIAI!C68</f>
        <v>nepaskirstyto pelno ir turto santykis</v>
      </c>
      <c r="C68" s="139">
        <f>RODIKLIAI!D68</f>
        <v>0.65589758917685925</v>
      </c>
      <c r="D68" s="139">
        <f>RODIKLIAI!E68</f>
        <v>0.29855453419798944</v>
      </c>
      <c r="E68" s="139">
        <f>RODIKLIAI!F68</f>
        <v>0.43817680597436126</v>
      </c>
      <c r="F68" s="139">
        <f>RODIKLIAI!G68</f>
        <v>0.15977160993960424</v>
      </c>
    </row>
    <row r="69" spans="2:6">
      <c r="B69" s="27" t="str">
        <f>RODIKLIAI!C69</f>
        <v>pelno prieš apmokestinimą ir turto santykis</v>
      </c>
      <c r="C69" s="139">
        <f>RODIKLIAI!D69</f>
        <v>0.80406371180241476</v>
      </c>
      <c r="D69" s="139">
        <f>RODIKLIAI!E69</f>
        <v>0.2224944909651829</v>
      </c>
      <c r="E69" s="139">
        <f>RODIKLIAI!F69</f>
        <v>0.3394223181483243</v>
      </c>
      <c r="F69" s="139">
        <f>RODIKLIAI!G69</f>
        <v>-0.22859502828585562</v>
      </c>
    </row>
    <row r="70" spans="2:6">
      <c r="B70" s="27" t="str">
        <f>RODIKLIAI!C70</f>
        <v>nuosavo kapitalo ir skolų santykis</v>
      </c>
      <c r="C70" s="139">
        <f>RODIKLIAI!D70</f>
        <v>0.74803819888743717</v>
      </c>
      <c r="D70" s="139">
        <f>RODIKLIAI!E70</f>
        <v>5.2059839947482773</v>
      </c>
      <c r="E70" s="139">
        <f>RODIKLIAI!F70</f>
        <v>7.1574571078431379</v>
      </c>
      <c r="F70" s="139">
        <f>RODIKLIAI!G70</f>
        <v>2.750475354244883</v>
      </c>
    </row>
    <row r="71" spans="2:6">
      <c r="B71" s="27" t="str">
        <f>RODIKLIAI!C71</f>
        <v>Springate Z rodiklis</v>
      </c>
      <c r="C71" s="139">
        <f>RODIKLIAI!D71</f>
        <v>0.43128502982585765</v>
      </c>
      <c r="D71" s="139">
        <f>RODIKLIAI!E71</f>
        <v>0.2798018265153836</v>
      </c>
      <c r="E71" s="139">
        <f>RODIKLIAI!F71</f>
        <v>0.94718617538266991</v>
      </c>
      <c r="F71" s="139">
        <f>RODIKLIAI!G71</f>
        <v>-0.34421030952855974</v>
      </c>
    </row>
    <row r="72" spans="2:6">
      <c r="B72" s="27" t="str">
        <f>RODIKLIAI!C72</f>
        <v>apyvartinio kapitalo ir turto santykis</v>
      </c>
      <c r="C72" s="139">
        <f>RODIKLIAI!D72</f>
        <v>-0.27266826601643923</v>
      </c>
      <c r="D72" s="139">
        <f>RODIKLIAI!E72</f>
        <v>-6.540042813070579E-2</v>
      </c>
      <c r="E72" s="139">
        <f>RODIKLIAI!F72</f>
        <v>6.2440227644485792E-4</v>
      </c>
      <c r="F72" s="139">
        <f>RODIKLIAI!G72</f>
        <v>-0.11035388987277939</v>
      </c>
    </row>
    <row r="73" spans="2:6">
      <c r="B73" s="27" t="str">
        <f>RODIKLIAI!C73</f>
        <v>EBIT pelno ir turto santykis</v>
      </c>
      <c r="C73" s="139">
        <f>RODIKLIAI!D73</f>
        <v>0.39568191292720334</v>
      </c>
      <c r="D73" s="139">
        <f>RODIKLIAI!E73</f>
        <v>0.11733412558500703</v>
      </c>
      <c r="E73" s="139">
        <f>RODIKLIAI!F73</f>
        <v>0.16841994554509773</v>
      </c>
      <c r="F73" s="139">
        <f>RODIKLIAI!G73</f>
        <v>-8.9280915472255487E-2</v>
      </c>
    </row>
    <row r="74" spans="2:6">
      <c r="B74" s="27" t="str">
        <f>RODIKLIAI!C74</f>
        <v>pelno prieš apmokestinimą ir TĮ santykis</v>
      </c>
      <c r="C74" s="139">
        <f>RODIKLIAI!D74</f>
        <v>0.19526080360963086</v>
      </c>
      <c r="D74" s="139">
        <f>RODIKLIAI!E74</f>
        <v>0.19392512920798996</v>
      </c>
      <c r="E74" s="139">
        <f>RODIKLIAI!F74</f>
        <v>0.74057003540953159</v>
      </c>
      <c r="F74" s="139">
        <f>RODIKLIAI!G74</f>
        <v>-0.17015251412838719</v>
      </c>
    </row>
    <row r="75" spans="2:6">
      <c r="B75" s="27" t="str">
        <f>RODIKLIAI!C75</f>
        <v>pardavimų ir turto santykis</v>
      </c>
      <c r="C75" s="139">
        <f>RODIKLIAI!D75</f>
        <v>0.11301057930546271</v>
      </c>
      <c r="D75" s="139">
        <f>RODIKLIAI!E75</f>
        <v>3.3942999853092404E-2</v>
      </c>
      <c r="E75" s="139">
        <f>RODIKLIAI!F75</f>
        <v>3.7571792151595756E-2</v>
      </c>
      <c r="F75" s="139">
        <f>RODIKLIAI!G75</f>
        <v>2.5577009944862301E-2</v>
      </c>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Charts</vt:lpstr>
      </vt:variant>
      <vt:variant>
        <vt:i4>1</vt:i4>
      </vt:variant>
    </vt:vector>
  </HeadingPairs>
  <TitlesOfParts>
    <vt:vector size="5" baseType="lpstr">
      <vt:lpstr>PL</vt:lpstr>
      <vt:lpstr>BS</vt:lpstr>
      <vt:lpstr>RODIKLIAI</vt:lpstr>
      <vt:lpstr>G</vt:lpstr>
      <vt:lpstr>Chart1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Auditum</dc:creator>
  <cp:lastModifiedBy>Arvydas</cp:lastModifiedBy>
  <cp:lastPrinted>2010-04-08T08:06:39Z</cp:lastPrinted>
  <dcterms:created xsi:type="dcterms:W3CDTF">2009-10-19T11:47:10Z</dcterms:created>
  <dcterms:modified xsi:type="dcterms:W3CDTF">2013-03-04T11:25:06Z</dcterms:modified>
</cp:coreProperties>
</file>